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6" windowWidth="8484" windowHeight="512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'Лист1'!$A$1:$AM$356</definedName>
  </definedNames>
  <calcPr fullCalcOnLoad="1"/>
</workbook>
</file>

<file path=xl/sharedStrings.xml><?xml version="1.0" encoding="utf-8"?>
<sst xmlns="http://schemas.openxmlformats.org/spreadsheetml/2006/main" count="565" uniqueCount="519">
  <si>
    <t>Мжбюджетные трансферты, передаваемые бюджетам на реализацию дополнительных мероприятий, направленных на снижение апряженности на рынке труда</t>
  </si>
  <si>
    <t>Мжбюджетные трансферты, передаваемые бюджетам городских округов на реализацию дополнительных мероприятий, направленных на снижение апряженности на рынке труда</t>
  </si>
  <si>
    <t>пр.16</t>
  </si>
  <si>
    <t>Подпрограмма "Повышение безопасности дорожного движения" ДЦП "Борьба с преступностью, профилактика правонарушений и обеспечение безопасности дорожного движения в Кемеровской области"</t>
  </si>
  <si>
    <t>Создание административных комиссий</t>
  </si>
  <si>
    <t>пр.18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</si>
  <si>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</si>
  <si>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</si>
  <si>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2 02 03007 00 0000 151</t>
  </si>
  <si>
    <t>2 02 03007 04 0000 151</t>
  </si>
  <si>
    <t>пр.20</t>
  </si>
  <si>
    <t>пр.23</t>
  </si>
  <si>
    <t>пр.24</t>
  </si>
  <si>
    <t>2 02 03070 00 0000 151</t>
  </si>
  <si>
    <t>2 02 03070 04 0000 151</t>
  </si>
  <si>
    <t>пр.25</t>
  </si>
  <si>
    <t>пр.27</t>
  </si>
  <si>
    <t>пр.28</t>
  </si>
  <si>
    <t>пр.29</t>
  </si>
  <si>
    <t>пр.30</t>
  </si>
  <si>
    <t>пр.31</t>
  </si>
  <si>
    <t>пр.32</t>
  </si>
  <si>
    <t>пр.33</t>
  </si>
  <si>
    <t>пр.34</t>
  </si>
  <si>
    <t>пр.35</t>
  </si>
  <si>
    <t>пр.36</t>
  </si>
  <si>
    <t>пр.37</t>
  </si>
  <si>
    <t>пр.38</t>
  </si>
  <si>
    <t>пр.39</t>
  </si>
  <si>
    <t>пр.40</t>
  </si>
  <si>
    <t>пр.41</t>
  </si>
  <si>
    <t>пр.42</t>
  </si>
  <si>
    <t>пр.43</t>
  </si>
  <si>
    <t>Вознаграждение, причитающееся приемному родителю</t>
  </si>
  <si>
    <t>пр.44</t>
  </si>
  <si>
    <t>пр.45</t>
  </si>
  <si>
    <t>пр.46</t>
  </si>
  <si>
    <t>пр.47</t>
  </si>
  <si>
    <t>встройки</t>
  </si>
  <si>
    <t>Субвенции бюджетам городских округов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</si>
  <si>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                                                                                                                                       </t>
  </si>
  <si>
    <t>/тыс. руб./</t>
  </si>
  <si>
    <t>Наименование групп (подгрупп), статей (подстатей), элементов, программ (подпрограмм), кодов экономической классификации доходов</t>
  </si>
  <si>
    <t>Код  бюджетной классификации</t>
  </si>
  <si>
    <t>ДОХОДЫ</t>
  </si>
  <si>
    <t>1 00 00000 00 0000 000</t>
  </si>
  <si>
    <t xml:space="preserve">Налоги на прибыль, доходы </t>
  </si>
  <si>
    <t>1 01 00000 00 0000 000</t>
  </si>
  <si>
    <t>Налог на доходы физических лиц</t>
  </si>
  <si>
    <t>1 01 02000 01 0000 110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</si>
  <si>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</si>
  <si>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</si>
  <si>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</si>
  <si>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</si>
  <si>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</si>
  <si>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</si>
  <si>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</si>
  <si>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</si>
  <si>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</si>
  <si>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Налоги на имущество</t>
  </si>
  <si>
    <t>1 06 00000 00 0000 000</t>
  </si>
  <si>
    <t>Налог на имущество физических лиц</t>
  </si>
  <si>
    <t>1 06 01000 00 0000 110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</si>
  <si>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</si>
  <si>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1 06 01020 04 0000 110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</si>
  <si>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</si>
  <si>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</si>
  <si>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</si>
  <si>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</si>
  <si>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>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</si>
  <si>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</si>
  <si>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1 06 06020 00 0000 110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</si>
  <si>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</si>
  <si>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</si>
  <si>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</si>
  <si>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</si>
  <si>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</si>
  <si>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</si>
  <si>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</si>
  <si>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</si>
  <si>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</si>
  <si>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1 08 07140 01 0000 110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</si>
  <si>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</si>
  <si>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</si>
  <si>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</si>
  <si>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1 11 05034 04 0000 120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</si>
  <si>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</si>
  <si>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</si>
  <si>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</si>
  <si>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</si>
  <si>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</si>
  <si>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</si>
  <si>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</si>
  <si>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</si>
  <si>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продажи материальных и нематериальных активов</t>
  </si>
  <si>
    <t>1 14 00000 00 0000 000</t>
  </si>
  <si>
    <t>Доходы от продажи квартир</t>
  </si>
  <si>
    <t>1 14 01000 00 0000 410</t>
  </si>
  <si>
    <t>1 14 01040 04 0000 410</t>
  </si>
  <si>
    <t>1 14 02000 00 0000 000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</si>
  <si>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</si>
  <si>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</si>
  <si>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</si>
  <si>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1 16 00000 00 0000 000</t>
  </si>
  <si>
    <t>Денежные взыскания (штрафы) за нарушения законодательства о налогах и сборах</t>
  </si>
  <si>
    <t>1 16 03000 00 0000  140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</si>
  <si>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</si>
  <si>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</si>
  <si>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</si>
  <si>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</si>
  <si>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</si>
  <si>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1 16 21040 04 0000 140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</si>
  <si>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организации защиты прав потребителей</t>
  </si>
  <si>
    <t>1 16 28000 01 0000 140</t>
  </si>
  <si>
    <t>Денежные взыскания (штрафы) за административные правонарушения в области дорожного движения</t>
  </si>
  <si>
    <t>1 16 30000 01 0000 140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</si>
  <si>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</si>
  <si>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</si>
  <si>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</si>
  <si>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</si>
  <si>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БЕЗВОЗМЕЗДНЫЕ ПОСТУПЛЕНИЯ</t>
  </si>
  <si>
    <t>2 00 00000 00 0000 000</t>
  </si>
  <si>
    <t>2 02 00000 00 0000 000</t>
  </si>
  <si>
    <t>2 02 01000 00 0000 151</t>
  </si>
  <si>
    <t xml:space="preserve"> 2 02 01001 04 0000 151 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</si>
  <si>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</si>
  <si>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</si>
  <si>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</si>
  <si>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2 02 02024 00 0000 151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</si>
  <si>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</si>
  <si>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2 02 02024 04 0000 151</t>
  </si>
  <si>
    <t>2 02 02068 00 0000 151</t>
  </si>
  <si>
    <t>Субсидии бюджетам городских округов  на комплектование книжных фондов библиотек муниципальных образований</t>
  </si>
  <si>
    <t>2 02 02068 04 0000 151</t>
  </si>
  <si>
    <t>Субсидии бюджетам на бюджетные инвестиции для модернизации объектов коммунальной инфраструктуры</t>
  </si>
  <si>
    <t>2 02 02078 00 0000 151</t>
  </si>
  <si>
    <t>Субсидии бюджетам городских округов  на бюджетные инвестиции для модернизации объектов коммунальной инфраструктуры</t>
  </si>
  <si>
    <t>2 02 02078 04 0000 151</t>
  </si>
  <si>
    <t xml:space="preserve">Прочие субсидии </t>
  </si>
  <si>
    <t>Прочие субсидии бюджетам городских округов</t>
  </si>
  <si>
    <t>в том числе:</t>
  </si>
  <si>
    <t>2 02 03000 00 0000 151</t>
  </si>
  <si>
    <t>Субвенции бюджетам на оплату жилищно-коммунальных услуг отдельным категориям граждан</t>
  </si>
  <si>
    <t>2 02 03001 00 0000 151</t>
  </si>
  <si>
    <t>Субвенции бюджетам городских округов на оплату жилищно-коммунальных услуг отдельным категориям граждан</t>
  </si>
  <si>
    <t>2 02 03001 04 0000 151</t>
  </si>
  <si>
    <t>Субвенции бюджетам на обеспечение мер социальной поддержки для лиц, награжденных знаком  «Почетный донор СССР», «Почетный донор России»</t>
  </si>
  <si>
    <t>2 02 03004 00 0000 151</t>
  </si>
  <si>
    <t>Субвенции бюджетам городских округов на обеспечение мер социальной поддержки для лиц, награжденных знаком «Почетный донор СССР», «Почетный донор России»</t>
  </si>
  <si>
    <t>2 02 03004 04 0000 151</t>
  </si>
  <si>
    <t>2 02 03009 00 0000 151</t>
  </si>
  <si>
    <t>2 02 03009 04 0000 151</t>
  </si>
  <si>
    <t>2 02 03010 00 0000 151</t>
  </si>
  <si>
    <t>2 02 03010 04 0000 151</t>
  </si>
  <si>
    <t>2 02 03013 00 0000 151</t>
  </si>
  <si>
    <t>2 02 03013 04 0000 151</t>
  </si>
  <si>
    <t>2 02 03015 00 0000 151</t>
  </si>
  <si>
    <t>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</si>
  <si>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</si>
  <si>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</si>
  <si>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</si>
  <si>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2 02 03020 04 0000 151</t>
  </si>
  <si>
    <t>2 02 03021 00 0000 151</t>
  </si>
  <si>
    <t>2 02 03021 04 0000 151</t>
  </si>
  <si>
    <t>2 02 03022 00 0000 151</t>
  </si>
  <si>
    <t>2 02 03022 04 0000 151</t>
  </si>
  <si>
    <t xml:space="preserve">Субвенции местным бюджетам на выполнение передаваемых полномочий субъектов Российской Федерации </t>
  </si>
  <si>
    <t>2 02 03024 00 0000 151</t>
  </si>
  <si>
    <t xml:space="preserve">Субвенции бюджетам городских округов на выполнение передаваемых полномочий субъектов Российской Федерации </t>
  </si>
  <si>
    <t>2 02 03024 04 0000 151</t>
  </si>
  <si>
    <t>Создание и функционирование комиссий по делам несовершеннолетних и защите их прав</t>
  </si>
  <si>
    <t>Социальная поддержка и социальное обслуживание населения в части содержания органов местного самоуправления</t>
  </si>
  <si>
    <t>Организация предоставления общедоступного и бесплатного общего образования по основным образовательным программам в специальных (коррекционных) образовательных учреждениях</t>
  </si>
  <si>
    <t>Обеспечение государственных гарантий прав граждан на получение общедоступного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</si>
  <si>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</si>
  <si>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Меры социальной поддержки инвалидов</t>
  </si>
  <si>
    <t>Меры социальной поддержки многодетных семей</t>
  </si>
  <si>
    <t>Социальная поддержка граждан, достигших возраста 70 лет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</si>
  <si>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</si>
  <si>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Государственная  социальная помощь малоимущим семьям и малоимущим одиноко проживающим гражданам</t>
  </si>
  <si>
    <t>Компенсация отдельным категориям семей, имеющих детей</t>
  </si>
  <si>
    <t>Денежные выплаты отдельным категориям граждан</t>
  </si>
  <si>
    <t>Назначение и выплата пенсий Кемеровской области</t>
  </si>
  <si>
    <t>Меры социальной поддержки отдельных категорий граждан</t>
  </si>
  <si>
    <t>Меры социальной поддержки по оплате жилищно-коммунальных услуг отдельных категорий граждан, оказание мер социальной поддержки, которых относится к ведению субъекта Российской Федерации</t>
  </si>
  <si>
    <t>Меры социальной поддержки отдельных категорий работников культуры</t>
  </si>
  <si>
    <t>Меры социальной поддержки участников образовательного процесса</t>
  </si>
  <si>
    <t>Меры социальной поддержки работников муниципальных учреждений социального обслуживания в виде пособий и компенсации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</si>
  <si>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</si>
  <si>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</si>
  <si>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</si>
  <si>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Выплата денежного содержания фельдшерам, занимающим должности врачей-терапевтов участковых, врачей-педиатров участковых городских округов и муниципальных районов Кемеровской области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</si>
  <si>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</si>
  <si>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Осуществление мер социальной поддержки граждан, имеющих почетные звания</t>
  </si>
  <si>
    <t>Выплата социального пособия на погребение и возмещение расходов по гарантированному перечню услуг по погребению</t>
  </si>
  <si>
    <t>Приобретение продуктов питания детям, страдающим онкологическими заболеваниями</t>
  </si>
  <si>
    <t>Оплата труда патронатного воспитателя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</si>
  <si>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</si>
  <si>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</si>
  <si>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</si>
  <si>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</si>
  <si>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2 02 03027 00 0000 151</t>
  </si>
  <si>
    <t>2 02 03027 04 0000 151</t>
  </si>
  <si>
    <t>Выплаты семьям опекунов на содержание подопечных детей</t>
  </si>
  <si>
    <t>Иные межбюджетные трансферты</t>
  </si>
  <si>
    <t>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</si>
  <si>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</si>
  <si>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2 02 04007 04 0000 151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</si>
  <si>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</si>
  <si>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</si>
  <si>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2 07 00000 00 0000 000</t>
  </si>
  <si>
    <t>Прочие безвозмездные поступления в  бюджеты городских округов</t>
  </si>
  <si>
    <t>2 07 04000 04 0000 180</t>
  </si>
  <si>
    <t xml:space="preserve">ВСЕГО ДОХОДЫ МЕСТНОГО БЮДЖЕТА </t>
  </si>
  <si>
    <t>1 01 02030 01 0000 110</t>
  </si>
  <si>
    <t>2 02 02999 00 0000 151</t>
  </si>
  <si>
    <t>2 02 02999 04 0000 151</t>
  </si>
  <si>
    <t>Обеспечение  мер социальной поддержки ветеранов труда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</si>
  <si>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</si>
  <si>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Субвенции бюджетам муниципальных образований на выплату ежемесячного пособия на ребенка</t>
  </si>
  <si>
    <t>Субвенции бюджетам городских округов на 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</si>
  <si>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</si>
  <si>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</si>
  <si>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</si>
  <si>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 </t>
  </si>
  <si>
    <t>Субвенции бюджетам субъектов Российской Федерации и муниципальных образований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</si>
  <si>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</si>
  <si>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</si>
  <si>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2 02 02088 04 0001 151</t>
  </si>
  <si>
    <t>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</si>
  <si>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</si>
  <si>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</si>
  <si>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2 02 02089 04 0001 151</t>
  </si>
  <si>
    <t>2 02 02089 04 0002 151</t>
  </si>
  <si>
    <t>Субсидии бюджетам на обеспечение жильем молодых семей</t>
  </si>
  <si>
    <t>2 02 02008 00 0000 151</t>
  </si>
  <si>
    <t>2 02 02008 04 0000 151</t>
  </si>
  <si>
    <t>Субсидии бюджетам городских округов на обеспечение жильем молодых семей</t>
  </si>
  <si>
    <t>Социальная поддержка граждан, усыновивших (удочеривших) детей-сирот и детей, оставшихся без попечения родителей</t>
  </si>
  <si>
    <t>Меры социальной поддержки отдельных категорий многодетных матерей</t>
  </si>
  <si>
    <t>2 02 03029 00 0000 151</t>
  </si>
  <si>
    <t>2 02 03029 04 0000 151</t>
  </si>
  <si>
    <t>Осуществление ежемесячных денежных выплат стимулирующего характера воспитателям и младшим воспитателям муниципальных образовательных учреждений, реализующих основную общеобразовательную программу дошкольного образования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</si>
  <si>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</si>
  <si>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</si>
  <si>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2 02 02077 00 0000 151</t>
  </si>
  <si>
    <t>2 02 02077 04 0000 151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</si>
  <si>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</si>
  <si>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</si>
  <si>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</si>
  <si>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</si>
  <si>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Доходы от продажи квартир, находящихся в собственности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</si>
  <si>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</si>
  <si>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</si>
  <si>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1 14 06010 00 0000 430</t>
  </si>
  <si>
    <t>1 14 06012 04 0000 430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</si>
  <si>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</si>
  <si>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Дотации бюджетам городских округов на выравнивание бюджетной обеспеченности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</si>
  <si>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</si>
  <si>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бюджетам муниципальных образований на обеспечение мер социальной поддержки реабилитированных лиц и лиц, признанным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</si>
  <si>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признанным пострадавшими от политических репрессий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</si>
  <si>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</si>
  <si>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1 09 00000 00 0000 110</t>
  </si>
  <si>
    <t>1 11 05024 04 0000 120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</si>
  <si>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</si>
  <si>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</si>
  <si>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1 11 07014 04 0000 120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</si>
  <si>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</si>
  <si>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 от государственных организаций в бюджеты городских округов</t>
  </si>
  <si>
    <t>2 03 04000 04 0000 180</t>
  </si>
  <si>
    <t>2 03 00000 00 0000 000</t>
  </si>
  <si>
    <t>1 09 01020 04 0000 110</t>
  </si>
  <si>
    <t>1 09 04010 04 0000 110</t>
  </si>
  <si>
    <t>1 16 23040 04 0000 140</t>
  </si>
  <si>
    <t>2 02 03069 04 0000 151</t>
  </si>
  <si>
    <t>2 02 03055 04 0000 151</t>
  </si>
  <si>
    <t>2 02 03055 00 0000 151</t>
  </si>
  <si>
    <t>2 02 03069 00 0000 151</t>
  </si>
  <si>
    <t>1 17 01040 04 0000 180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</si>
  <si>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</si>
  <si>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 применяемый к объектам налогообложения и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</si>
  <si>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 и расположенным в границах городских округов 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</si>
  <si>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</si>
  <si>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зачислявшаяся до 1 января 2005 года в местные бюджеты, мобилизуемый на территориях городских округов</t>
  </si>
  <si>
    <t>Налог на имущество предприятий</t>
  </si>
  <si>
    <t>Земельный налог (по обязательствам, возникшим до 1 января 2006 года), мобилизуемый на территориях городских округов</t>
  </si>
  <si>
    <t>Доходы, получаемые в виде арендной платы, а также средства от продажи правана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</si>
  <si>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 xml:space="preserve">Доходы от перечисления части прибыли от государственных и муниципальных унитарных предприятий, остающейся после уплаты налогов и иных обязательных платежей </t>
  </si>
  <si>
    <t>Доходы от реализации имущества, находящегося в государственной и муниципальной собственности (за исключением имущества муниципальных автономных учреждений, а также имущества и муниципальных унитарных предприятий, в том числе казенных)</t>
  </si>
  <si>
    <t>Доходы от возмещения ущерба при возмещении страховых случаев, когда выгодоприобретателем по договорам страхования выступают получатели средств бюджетов городских округов</t>
  </si>
  <si>
    <t>Денежные взыскания (штрафы) за нарушение  законодательства об охране и использовании животного мира</t>
  </si>
  <si>
    <t>1 17 00000 00 0000 180</t>
  </si>
  <si>
    <t>Прочие неналоговыен доходы</t>
  </si>
  <si>
    <t>Невыясненные поступления, зачисляемые в бюджеты городских округов</t>
  </si>
  <si>
    <t>Безвозмездные поступления от других бюджетов бюджетной системы Российской Федерации</t>
  </si>
  <si>
    <t>Дотации бюджетам субъектам Российской Федерации и муниципальных образований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</si>
  <si>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</si>
  <si>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</si>
  <si>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</si>
  <si>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</si>
  <si>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2 02 03012 00 0000 151</t>
  </si>
  <si>
    <t>2 02 03012 04 0000 151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</si>
  <si>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</si>
  <si>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</si>
  <si>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</si>
  <si>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</si>
  <si>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Российской Федерации на выплату единовременного пособия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</si>
  <si>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</si>
  <si>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2 02 03053 00 0000 151</t>
  </si>
  <si>
    <t>2 02 03053 04 0000 151</t>
  </si>
  <si>
    <t>Субвенции бюджетам муниципальных образований на денежные выплаты медицинскому персоналу фельдшерско-аккушерских пунктов, врачам, фельдшерам и медицинским сестрам скорой медицинской помощи</t>
  </si>
  <si>
    <t>Субвенции бюджетам городских округов на денежные выплаты медицинскому персоналу фельдшерско-аккушерских пунктов, врачам, фельдшерам и медицинским сестрам скорой медицинской помощи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</si>
  <si>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соотвтетствии с Указом Президента Российиской Федерации от 7 мая 2009 года № 714 "Об обеспечении жильем ветеранов Великой Отечественной войны 1941-1945 годов"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</si>
  <si>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соотвтетствии с Указом Президента Российиской Федерации от 7 мая 2009 года № 714 "Об обеспечении жильем ветеранов Великой Отечественной войны 1941-1945 годов"</t>
  </si>
  <si>
    <t>Безвозмездные поступления от государственных и муниципальных организаций</t>
  </si>
  <si>
    <t>Подпрограмма "Молодежь Кузбасса" ДЦП "Молодежь Кузбасса. Развитие спорта и туризма в Кемеровской области"</t>
  </si>
  <si>
    <t>Субвенции бюджетам городских округов  на осуществление полномочий по подготовке проведения статистических переписей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</si>
  <si>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</si>
  <si>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</si>
  <si>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2 02 03002 04 0000 151</t>
  </si>
  <si>
    <t>Подпрограмма "Совершенствование качества образования, материально-техническое оснащение образовательных учреждений" ДЦП "Развитие системы образования и повышение уровня потребности в образовании населения Кемеровской области"</t>
  </si>
  <si>
    <t>2 02 04025 04 0000 151</t>
  </si>
  <si>
    <t>2 02 04025 00 0000 151</t>
  </si>
  <si>
    <t>Мжбюджетные трансферты, передаваемые бюджетам на комплектование книжных фондов библиотек муниципальных образований</t>
  </si>
  <si>
    <t>207 04000 04 0004 180</t>
  </si>
  <si>
    <t>207 04000 04 0053 180</t>
  </si>
  <si>
    <t>Подпрограмма "Адресная социальная поддержка участников образовательного процесса" ДЦП "Развитие системы образования и повышение уровня потребности в образовании населения Кемеровской области"</t>
  </si>
  <si>
    <t>Денежные выплаты фельдшерам и медицинским сестрам скорой медицинской помощи (средства областного бюджета)</t>
  </si>
  <si>
    <t>доп.норм</t>
  </si>
  <si>
    <t>собств.для расч.деф.</t>
  </si>
  <si>
    <t>% деф</t>
  </si>
  <si>
    <t>2 02 04029 04 0000 151</t>
  </si>
  <si>
    <t>2 02 04029 00 0000 151</t>
  </si>
  <si>
    <t>1 01 02040 01 0000 110</t>
  </si>
  <si>
    <t>%</t>
  </si>
  <si>
    <t>1 17 05040 04 0000 180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</si>
  <si>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</si>
  <si>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2012 god</t>
  </si>
  <si>
    <t>2013 god</t>
  </si>
  <si>
    <t>размер дефицита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</si>
  <si>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</si>
  <si>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Долгосрочна яцелевая программа "Культура Кузбасса"</t>
  </si>
  <si>
    <t>всего</t>
  </si>
  <si>
    <t>Исходный план на 2011 год</t>
  </si>
  <si>
    <t>План на 2012 год</t>
  </si>
  <si>
    <t>План на 2013 год</t>
  </si>
  <si>
    <t>1 05 02010 02 0000 110</t>
  </si>
  <si>
    <t>1 05 02020 02 0000 110</t>
  </si>
  <si>
    <t>1 05 01041 02 0000 110</t>
  </si>
  <si>
    <t>498</t>
  </si>
  <si>
    <t>1 05 03020 01 0000 110</t>
  </si>
  <si>
    <t>ож год</t>
  </si>
  <si>
    <t>№14-оз</t>
  </si>
  <si>
    <t>Единый сельскохозяйственный налог (за налоговые периоды, истекшие до 1 января 2011 года)</t>
  </si>
  <si>
    <t>Денежные взыскания (штрафы) за нарушение  законодательства в области охраны окружающей среды</t>
  </si>
  <si>
    <t>План на 2014 год</t>
  </si>
  <si>
    <t>Ожидаемое исполнение на 2011 год</t>
  </si>
  <si>
    <t>1 05 01042 02 0000 110</t>
  </si>
  <si>
    <t>1 05 01040 02 0000 110</t>
  </si>
  <si>
    <t>Доходы от выдачи патентов на осуществление предпринимательской деятельности при применении упрощенной системы налогообложения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</si>
  <si>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</si>
  <si>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r>
      <t>Субвенции бюджетам городских округов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на ежемесячное денежное вознаграждение за классное руководство </t>
    </r>
  </si>
  <si>
    <r>
      <t>Субвенции бюджетам городских округов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на предоставление гражданам субсидий на оплату жилого помещения и коммунальных услуг</t>
    </r>
    <r>
      <rPr>
        <sz val="12"/>
        <color indexed="8"/>
        <rFont val="Times New Roman"/>
        <family val="1"/>
      </rPr>
      <t xml:space="preserve"> </t>
    </r>
  </si>
  <si>
    <t>2014 god</t>
  </si>
  <si>
    <t>20% нед</t>
  </si>
  <si>
    <t>15% нед</t>
  </si>
  <si>
    <t>кт инф</t>
  </si>
  <si>
    <t>пр.21</t>
  </si>
  <si>
    <t>Закон Кемеровской области от 10.12.2007г. № 162-ОЗ «О ежемесячной денежной выплате отдельным категориям граждан, воспитывающих детей в возрасте от 1,5 до 7 лет»</t>
  </si>
  <si>
    <t>Выплаты  на содержание подопечных детей и предоставление льгот приемной семье</t>
  </si>
  <si>
    <t>Финансовое обеспечение льготных лекарственных средств и изделий медицинского назначения отдельным группам граждан по категориям заболеваний</t>
  </si>
  <si>
    <t>Ежемесячная надбавка стимулирующего характера педагогическим работникам государственных и муниципальных образовательных учреждений, расположенных на территории Кемеровской области и реализующих основную общеобразовательную программу дошкольного образования (дошкольное образование)</t>
  </si>
  <si>
    <t>10% нед</t>
  </si>
  <si>
    <t>переплата в 2011г. 348,0</t>
  </si>
  <si>
    <t>льготы бюдж.учр.учтены только обл</t>
  </si>
  <si>
    <t>выпадающие 2012 9500 тыс.руб</t>
  </si>
  <si>
    <t>списана задолж</t>
  </si>
  <si>
    <t>учтены льготы за вторые участки с 2013</t>
  </si>
  <si>
    <t>доп дох от льгот 226 т.р.</t>
  </si>
  <si>
    <t>доп дох от льгот  394 - 2012г; 131 - 2013г</t>
  </si>
  <si>
    <t>выпадающие 2012- 74 590 всего</t>
  </si>
  <si>
    <t>доп.дох 9861 т.р.</t>
  </si>
  <si>
    <t>ст.3 ФБ (1,93+11,58)/(2,05+1,67)=1,0595</t>
  </si>
  <si>
    <t>Исполнение на 01.11.2011</t>
  </si>
  <si>
    <t>2 02 02051 00 0000 151</t>
  </si>
  <si>
    <t>2 02 02051 04 0000 151</t>
  </si>
  <si>
    <t>2 02 04034 04 0002 151</t>
  </si>
  <si>
    <t>2 02 04034 00 0000 151</t>
  </si>
  <si>
    <t>2 02 04999 00 0000 151</t>
  </si>
  <si>
    <t>2 02 04999 04 0000 151</t>
  </si>
  <si>
    <t>Субсидии бюджетам на реализацию федеральных целевых программ</t>
  </si>
  <si>
    <t>Субсидии бюджетам городских округовна реализацию федеральных целевых программ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</si>
  <si>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</si>
  <si>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</si>
  <si>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 xml:space="preserve">Прочие межбюджетные трансферты, передаваемые бюджетам </t>
  </si>
  <si>
    <t xml:space="preserve">Прочие межбюджетные трансферты, передаваемые бюджетам городских округов </t>
  </si>
  <si>
    <t>1 09 04052 04 0000 110</t>
  </si>
  <si>
    <t>1 11 05012 04 0000 120 </t>
  </si>
  <si>
    <t>Прочие доходы от оказания платных услуг (работ)</t>
  </si>
  <si>
    <t>1 13 01990 00 0000 130</t>
  </si>
  <si>
    <t xml:space="preserve">Прочие доходы от оказания платных услуг (работ) получателями средств бюджетов городских округов </t>
  </si>
  <si>
    <t>1 13 01994 04 0000 130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</si>
  <si>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</si>
  <si>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</si>
  <si>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1 14 02043 04 0000 410</t>
  </si>
  <si>
    <t>1 14 02043 04 0000 440</t>
  </si>
  <si>
    <t>Прочие денежные взыскания (штрафы) за правонарушения в области дорожного движения</t>
  </si>
  <si>
    <t>1 16 30030 01 0000 140</t>
  </si>
  <si>
    <t xml:space="preserve">Ежемесячная выплата стимулирующего характера работникам муниципальных библиотек и музеев, расположенных на территории Кемеровской области </t>
  </si>
  <si>
    <t>Ежемесячная денежная выплата стимулирующего характера медицинским работникам муниципальных образовательных учреждений, назодящихся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(коррекцтонных)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</si>
  <si>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общее образование</t>
  </si>
  <si>
    <t>дошкольное образование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</si>
  <si>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</si>
  <si>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Подпрограмма "Организациякруглосуточного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загородсных баз отдыха" долгосрочной целевой программы "Развитие системы образования и повышения уровня потребности в образовании населения Кемеровской области"</t>
  </si>
  <si>
    <t>пр.19</t>
  </si>
  <si>
    <t>пр.48</t>
  </si>
  <si>
    <t>пр.49</t>
  </si>
  <si>
    <t>пр.50</t>
  </si>
  <si>
    <t>пр.51</t>
  </si>
  <si>
    <t>пр.52</t>
  </si>
  <si>
    <t>Финансовое обеспечение отдельных госдарственных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омощи (за исключением медицинской помощи, оказываемой в государственных учрежедниях здравоохранения Кемеровской области)</t>
  </si>
  <si>
    <t>Предоставление в собственность детям-сиротам, детям, оставшимся без попечения родителей, лицам из числа детей-сирот, лицам из числа детей, оставшимся без попечения родителей, жилых помещений в соответствии с Законом Кемеровской области от 30 июня 2007 года № 95-ОЗ "О поощрении отдельных категорий детей-сирот, детей, оставшихся без попечения родителей, лиц из числа детей-сирот и лиц из числа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</si>
  <si>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(средства областного бюджета)</t>
  </si>
  <si>
    <t>??</t>
  </si>
  <si>
    <t>без учета увеличения (недоимка)</t>
  </si>
  <si>
    <t>Прочие неналоговые доходы бюджетов городских округов</t>
  </si>
  <si>
    <t>изменения в феврале</t>
  </si>
  <si>
    <t>Уточненный план на 2012 год</t>
  </si>
  <si>
    <t>изменения в апреле</t>
  </si>
  <si>
    <t>Прочие доходы от компенсации затрат  бюджетов городских округов</t>
  </si>
  <si>
    <t>Денежные взыскания (штрафы) за нарушение земельного законодательства</t>
  </si>
  <si>
    <t>изменения в июне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</si>
  <si>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</si>
  <si>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</si>
  <si>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</si>
  <si>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</si>
  <si>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1 12 01010 01 0000 120 </t>
  </si>
  <si>
    <t xml:space="preserve">1 12 01020 01 0000 120 </t>
  </si>
  <si>
    <t xml:space="preserve">1 12 01030 01 0000 120 </t>
  </si>
  <si>
    <t xml:space="preserve">1 12 01040 01 0000 120 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</si>
  <si>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</si>
  <si>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1 14 02040 04 0000 000</t>
  </si>
  <si>
    <t>Доходы от реализации имущества, находящегося в  оперативном управлении учрежедний,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</si>
  <si>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1 14 02042 04 0000 000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</si>
  <si>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</si>
  <si>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</si>
  <si>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>1 14 02043 04 0000 000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</si>
  <si>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</si>
  <si>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Примечание</t>
  </si>
  <si>
    <t>приложение к пояснительной записке</t>
  </si>
  <si>
    <t>в тыс. рублей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</si>
  <si>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</si>
  <si>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</t>
  </si>
  <si>
    <t>113 01994 04 0052 130</t>
  </si>
  <si>
    <t>113 02994 04 0011 130</t>
  </si>
  <si>
    <t>Дорожная деятельность в отношении автомобильных дорог местного значения</t>
  </si>
  <si>
    <t>изменение в сентябре</t>
  </si>
  <si>
    <t>0390001203</t>
  </si>
  <si>
    <t>0390001031</t>
  </si>
  <si>
    <t>0390001035</t>
  </si>
  <si>
    <t>0390001195</t>
  </si>
  <si>
    <t>0390001194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</si>
  <si>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</si>
  <si>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</si>
  <si>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</si>
  <si>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</si>
  <si>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1 05 02000 00 0000 110</t>
  </si>
  <si>
    <t>1 16 30013 01 0000 140</t>
  </si>
  <si>
    <t>076</t>
  </si>
  <si>
    <t>853</t>
  </si>
  <si>
    <t>Доходы от оказания платных услуг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</si>
  <si>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округов.</t>
  </si>
  <si>
    <t>1 16 25030 01 0000 140</t>
  </si>
  <si>
    <t>1 16 25050 01 0000 140</t>
  </si>
  <si>
    <t>1 16 25060 01 0000 140</t>
  </si>
  <si>
    <t>113 02994 04 0000 130</t>
  </si>
  <si>
    <t>План на 2012г.</t>
  </si>
  <si>
    <t>октябрь</t>
  </si>
  <si>
    <t>План с изм. на 2012г.</t>
  </si>
  <si>
    <t>0390001022</t>
  </si>
  <si>
    <t>0390001056</t>
  </si>
  <si>
    <t>165</t>
  </si>
  <si>
    <t>0390001197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</si>
  <si>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</si>
  <si>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20204041 00 0000 151</t>
  </si>
  <si>
    <t>088</t>
  </si>
  <si>
    <t>20204041 04 0000 151</t>
  </si>
  <si>
    <t>111 09044 00 0000 120</t>
  </si>
  <si>
    <t>111 09044 04 0000 120</t>
  </si>
  <si>
    <t>113 02994 00 0000 130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</si>
  <si>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</si>
  <si>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2 02 04007 00 0000 151</t>
  </si>
  <si>
    <t>0</t>
  </si>
  <si>
    <t>Исполнение на 01.11.2012г.</t>
  </si>
  <si>
    <t>Исходный план на 2012 год</t>
  </si>
  <si>
    <t>Ожидаемое исполнение на 2012г.</t>
  </si>
  <si>
    <t>План на 2015 год</t>
  </si>
  <si>
    <t>116 45000 01 0000 140</t>
  </si>
  <si>
    <t>219 00000 00 0000 000</t>
  </si>
  <si>
    <t>219 00000 04 0000 151</t>
  </si>
  <si>
    <t>пр.13,14</t>
  </si>
  <si>
    <t>ппр.17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</si>
  <si>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</si>
  <si>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пр.26</t>
  </si>
  <si>
    <t>Ежемесячное пособие на ребенка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</si>
  <si>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</si>
  <si>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Ежемесячная денежная выплата на хлеб отдельной категории граждан</t>
  </si>
  <si>
    <t>Дополнительная мера социальной поддержки семей, имеющих детей</t>
  </si>
  <si>
    <t>Ежемесячная денежная выплата отдельным категориям семей в случае рождения третьего ребенка или последующих детей</t>
  </si>
  <si>
    <t>Субвенции бюджетам городских округов на перевозку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</si>
  <si>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бюджетам на перевозку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</si>
  <si>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Организация и осуществление деятельности по опеке и попечительству(образование)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</si>
  <si>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</si>
  <si>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 иных учреждений и служб, предоставляющих социальные услуги несовершеннолетним и их семьям</t>
  </si>
  <si>
    <t>Подпрограмма «Обеспечение жильем социальных категорий граждан, установленных законодательством Кемеровской области» долгосрочной целевой программы «Жилище»</t>
  </si>
  <si>
    <t>Мжбюджетные трансферты, передаваемые бюджетам городских округов на комплектование книжных фондов библиотек муниципальных образований и государственных библиотек городов Москвы и Санкт-Петербурга</t>
  </si>
  <si>
    <t>пр.53</t>
  </si>
  <si>
    <t>Доходная часть бюджета Березовского городского округа на 2013 год и на плановый период 2014 и 2015 годов</t>
  </si>
  <si>
    <t>Приложение 1 к пояснительной записке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</si>
</sst>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</numFmts>
  <fonts count="9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30"/>
      <name val="Times New Roman"/>
      <family val="1"/>
    </font>
    <font>
      <sz val="10"/>
      <color indexed="10"/>
      <name val="Arial Cyr"/>
      <family val="0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17"/>
      <name val="Arial Cyr"/>
      <family val="0"/>
    </font>
    <font>
      <i/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60"/>
      <name val="Arial Cyr"/>
      <family val="0"/>
    </font>
    <font>
      <sz val="12"/>
      <color indexed="60"/>
      <name val="Times New Roman"/>
      <family val="1"/>
    </font>
    <font>
      <i/>
      <sz val="12"/>
      <color indexed="60"/>
      <name val="Times New Roman"/>
      <family val="1"/>
    </font>
    <font>
      <i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70C0"/>
      <name val="Times New Roman"/>
      <family val="1"/>
    </font>
    <font>
      <sz val="10"/>
      <color rgb="FFFF0000"/>
      <name val="Arial Cyr"/>
      <family val="0"/>
    </font>
    <font>
      <sz val="12"/>
      <color rgb="FF0070C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0"/>
      <color rgb="FF00B050"/>
      <name val="Arial Cyr"/>
      <family val="0"/>
    </font>
    <font>
      <i/>
      <sz val="10"/>
      <color theme="1"/>
      <name val="Arial Cyr"/>
      <family val="0"/>
    </font>
    <font>
      <sz val="11"/>
      <color theme="1"/>
      <name val="Times New Roman"/>
      <family val="1"/>
    </font>
    <font>
      <b/>
      <sz val="11"/>
      <color rgb="FFFF0000"/>
      <name val="Arial Cyr"/>
      <family val="0"/>
    </font>
    <font>
      <b/>
      <sz val="10"/>
      <color theme="5"/>
      <name val="Arial Cyr"/>
      <family val="0"/>
    </font>
    <font>
      <sz val="10"/>
      <color rgb="FFC00000"/>
      <name val="Arial Cyr"/>
      <family val="0"/>
    </font>
    <font>
      <sz val="12"/>
      <color rgb="FFC00000"/>
      <name val="Times New Roman"/>
      <family val="1"/>
    </font>
    <font>
      <i/>
      <sz val="12"/>
      <color rgb="FFC00000"/>
      <name val="Times New Roman"/>
      <family val="1"/>
    </font>
    <font>
      <b/>
      <sz val="10"/>
      <color rgb="FFFF0000"/>
      <name val="Arial Cyr"/>
      <family val="0"/>
    </font>
    <font>
      <i/>
      <sz val="12"/>
      <color rgb="FF00B050"/>
      <name val="Times New Roman"/>
      <family val="1"/>
    </font>
    <font>
      <sz val="12"/>
      <color rgb="FF00B050"/>
      <name val="Times New Roman"/>
      <family val="1"/>
    </font>
    <font>
      <b/>
      <sz val="16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7" fillId="0" borderId="11" xfId="0" applyFont="1" applyBorder="1" applyAlignment="1">
      <alignment horizontal="center" wrapText="1"/>
    </xf>
    <xf numFmtId="0" fontId="68" fillId="33" borderId="0" xfId="0" applyFont="1" applyFill="1" applyBorder="1" applyAlignment="1">
      <alignment/>
    </xf>
    <xf numFmtId="0" fontId="68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0" fillId="33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73" fillId="0" borderId="15" xfId="0" applyFont="1" applyBorder="1" applyAlignment="1">
      <alignment horizontal="center" wrapText="1"/>
    </xf>
    <xf numFmtId="0" fontId="73" fillId="0" borderId="11" xfId="0" applyFont="1" applyBorder="1" applyAlignment="1">
      <alignment horizontal="center" wrapText="1"/>
    </xf>
    <xf numFmtId="0" fontId="72" fillId="0" borderId="11" xfId="0" applyFont="1" applyBorder="1" applyAlignment="1">
      <alignment horizontal="center" wrapText="1"/>
    </xf>
    <xf numFmtId="0" fontId="74" fillId="33" borderId="16" xfId="0" applyFont="1" applyFill="1" applyBorder="1" applyAlignment="1">
      <alignment horizontal="center" wrapText="1"/>
    </xf>
    <xf numFmtId="0" fontId="74" fillId="33" borderId="14" xfId="0" applyFont="1" applyFill="1" applyBorder="1" applyAlignment="1">
      <alignment horizontal="center" wrapText="1"/>
    </xf>
    <xf numFmtId="0" fontId="68" fillId="34" borderId="16" xfId="0" applyFont="1" applyFill="1" applyBorder="1" applyAlignment="1">
      <alignment/>
    </xf>
    <xf numFmtId="0" fontId="68" fillId="34" borderId="14" xfId="0" applyFont="1" applyFill="1" applyBorder="1" applyAlignment="1">
      <alignment/>
    </xf>
    <xf numFmtId="0" fontId="68" fillId="33" borderId="16" xfId="0" applyFont="1" applyFill="1" applyBorder="1" applyAlignment="1">
      <alignment/>
    </xf>
    <xf numFmtId="0" fontId="68" fillId="33" borderId="14" xfId="0" applyFont="1" applyFill="1" applyBorder="1" applyAlignment="1">
      <alignment/>
    </xf>
    <xf numFmtId="0" fontId="72" fillId="33" borderId="16" xfId="0" applyFont="1" applyFill="1" applyBorder="1" applyAlignment="1">
      <alignment horizontal="center" wrapText="1"/>
    </xf>
    <xf numFmtId="0" fontId="72" fillId="33" borderId="14" xfId="0" applyFont="1" applyFill="1" applyBorder="1" applyAlignment="1">
      <alignment horizontal="center" wrapText="1"/>
    </xf>
    <xf numFmtId="0" fontId="73" fillId="0" borderId="12" xfId="0" applyFont="1" applyBorder="1" applyAlignment="1">
      <alignment horizontal="center" wrapText="1"/>
    </xf>
    <xf numFmtId="0" fontId="73" fillId="33" borderId="16" xfId="0" applyFont="1" applyFill="1" applyBorder="1" applyAlignment="1">
      <alignment horizontal="center" wrapText="1"/>
    </xf>
    <xf numFmtId="0" fontId="73" fillId="33" borderId="14" xfId="0" applyFont="1" applyFill="1" applyBorder="1" applyAlignment="1">
      <alignment horizontal="center" wrapText="1"/>
    </xf>
    <xf numFmtId="0" fontId="72" fillId="33" borderId="0" xfId="0" applyFont="1" applyFill="1" applyBorder="1" applyAlignment="1">
      <alignment horizontal="center" wrapText="1"/>
    </xf>
    <xf numFmtId="0" fontId="68" fillId="0" borderId="0" xfId="0" applyFont="1" applyBorder="1" applyAlignment="1">
      <alignment/>
    </xf>
    <xf numFmtId="0" fontId="74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168" fontId="72" fillId="0" borderId="0" xfId="0" applyNumberFormat="1" applyFont="1" applyBorder="1" applyAlignment="1">
      <alignment horizontal="center" wrapText="1"/>
    </xf>
    <xf numFmtId="0" fontId="68" fillId="33" borderId="17" xfId="0" applyFont="1" applyFill="1" applyBorder="1" applyAlignment="1">
      <alignment/>
    </xf>
    <xf numFmtId="0" fontId="68" fillId="33" borderId="13" xfId="0" applyFont="1" applyFill="1" applyBorder="1" applyAlignment="1">
      <alignment/>
    </xf>
    <xf numFmtId="0" fontId="68" fillId="0" borderId="13" xfId="0" applyFont="1" applyBorder="1" applyAlignment="1">
      <alignment/>
    </xf>
    <xf numFmtId="0" fontId="72" fillId="0" borderId="0" xfId="0" applyFont="1" applyAlignment="1">
      <alignment/>
    </xf>
    <xf numFmtId="0" fontId="75" fillId="0" borderId="0" xfId="0" applyFont="1" applyBorder="1" applyAlignment="1">
      <alignment horizontal="right"/>
    </xf>
    <xf numFmtId="0" fontId="71" fillId="33" borderId="16" xfId="0" applyFont="1" applyFill="1" applyBorder="1" applyAlignment="1">
      <alignment horizontal="center" wrapText="1"/>
    </xf>
    <xf numFmtId="0" fontId="71" fillId="33" borderId="14" xfId="0" applyFont="1" applyFill="1" applyBorder="1" applyAlignment="1">
      <alignment horizontal="center" wrapText="1"/>
    </xf>
    <xf numFmtId="0" fontId="76" fillId="34" borderId="16" xfId="0" applyFont="1" applyFill="1" applyBorder="1" applyAlignment="1">
      <alignment/>
    </xf>
    <xf numFmtId="0" fontId="71" fillId="34" borderId="14" xfId="0" applyFont="1" applyFill="1" applyBorder="1" applyAlignment="1">
      <alignment horizontal="center" wrapText="1"/>
    </xf>
    <xf numFmtId="0" fontId="77" fillId="33" borderId="0" xfId="0" applyFont="1" applyFill="1" applyBorder="1" applyAlignment="1">
      <alignment/>
    </xf>
    <xf numFmtId="0" fontId="77" fillId="0" borderId="0" xfId="0" applyFont="1" applyAlignment="1">
      <alignment/>
    </xf>
    <xf numFmtId="0" fontId="71" fillId="34" borderId="16" xfId="0" applyFont="1" applyFill="1" applyBorder="1" applyAlignment="1">
      <alignment/>
    </xf>
    <xf numFmtId="0" fontId="76" fillId="33" borderId="16" xfId="0" applyFont="1" applyFill="1" applyBorder="1" applyAlignment="1">
      <alignment/>
    </xf>
    <xf numFmtId="0" fontId="76" fillId="33" borderId="14" xfId="0" applyFont="1" applyFill="1" applyBorder="1" applyAlignment="1">
      <alignment/>
    </xf>
    <xf numFmtId="0" fontId="75" fillId="33" borderId="0" xfId="0" applyFont="1" applyFill="1" applyBorder="1" applyAlignment="1">
      <alignment horizontal="center" wrapText="1"/>
    </xf>
    <xf numFmtId="0" fontId="76" fillId="0" borderId="0" xfId="0" applyFont="1" applyAlignment="1">
      <alignment/>
    </xf>
    <xf numFmtId="0" fontId="73" fillId="33" borderId="0" xfId="0" applyFont="1" applyFill="1" applyBorder="1" applyAlignment="1">
      <alignment wrapText="1"/>
    </xf>
    <xf numFmtId="0" fontId="73" fillId="33" borderId="14" xfId="0" applyFont="1" applyFill="1" applyBorder="1" applyAlignment="1">
      <alignment wrapText="1"/>
    </xf>
    <xf numFmtId="0" fontId="70" fillId="33" borderId="0" xfId="0" applyFont="1" applyFill="1" applyBorder="1" applyAlignment="1">
      <alignment wrapText="1"/>
    </xf>
    <xf numFmtId="0" fontId="76" fillId="33" borderId="0" xfId="0" applyFont="1" applyFill="1" applyBorder="1" applyAlignment="1">
      <alignment/>
    </xf>
    <xf numFmtId="10" fontId="76" fillId="33" borderId="0" xfId="0" applyNumberFormat="1" applyFont="1" applyFill="1" applyBorder="1" applyAlignment="1">
      <alignment/>
    </xf>
    <xf numFmtId="0" fontId="7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73" fillId="0" borderId="11" xfId="0" applyFont="1" applyBorder="1" applyAlignment="1">
      <alignment horizontal="center" wrapText="1"/>
    </xf>
    <xf numFmtId="0" fontId="78" fillId="33" borderId="0" xfId="0" applyFont="1" applyFill="1" applyBorder="1" applyAlignment="1">
      <alignment/>
    </xf>
    <xf numFmtId="0" fontId="75" fillId="33" borderId="14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9" fillId="33" borderId="0" xfId="0" applyFont="1" applyFill="1" applyBorder="1" applyAlignment="1">
      <alignment horizontal="center" wrapText="1"/>
    </xf>
    <xf numFmtId="0" fontId="80" fillId="0" borderId="0" xfId="0" applyFont="1" applyAlignment="1">
      <alignment/>
    </xf>
    <xf numFmtId="0" fontId="81" fillId="33" borderId="0" xfId="0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3" fillId="33" borderId="14" xfId="0" applyFont="1" applyFill="1" applyBorder="1" applyAlignment="1">
      <alignment horizontal="center" wrapText="1"/>
    </xf>
    <xf numFmtId="0" fontId="82" fillId="33" borderId="14" xfId="0" applyFont="1" applyFill="1" applyBorder="1" applyAlignment="1">
      <alignment/>
    </xf>
    <xf numFmtId="0" fontId="84" fillId="33" borderId="16" xfId="0" applyFont="1" applyFill="1" applyBorder="1" applyAlignment="1">
      <alignment horizontal="center" wrapText="1"/>
    </xf>
    <xf numFmtId="0" fontId="85" fillId="33" borderId="0" xfId="0" applyFont="1" applyFill="1" applyBorder="1" applyAlignment="1">
      <alignment/>
    </xf>
    <xf numFmtId="170" fontId="76" fillId="33" borderId="14" xfId="0" applyNumberFormat="1" applyFont="1" applyFill="1" applyBorder="1" applyAlignment="1">
      <alignment/>
    </xf>
    <xf numFmtId="174" fontId="76" fillId="33" borderId="14" xfId="0" applyNumberFormat="1" applyFont="1" applyFill="1" applyBorder="1" applyAlignment="1">
      <alignment/>
    </xf>
    <xf numFmtId="9" fontId="76" fillId="33" borderId="0" xfId="0" applyNumberFormat="1" applyFont="1" applyFill="1" applyBorder="1" applyAlignment="1">
      <alignment/>
    </xf>
    <xf numFmtId="0" fontId="84" fillId="33" borderId="16" xfId="0" applyFont="1" applyFill="1" applyBorder="1" applyAlignment="1">
      <alignment wrapText="1"/>
    </xf>
    <xf numFmtId="0" fontId="7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4" fillId="34" borderId="14" xfId="0" applyFont="1" applyFill="1" applyBorder="1" applyAlignment="1">
      <alignment/>
    </xf>
    <xf numFmtId="0" fontId="75" fillId="0" borderId="0" xfId="0" applyFont="1" applyBorder="1" applyAlignment="1">
      <alignment/>
    </xf>
    <xf numFmtId="0" fontId="0" fillId="0" borderId="0" xfId="0" applyFont="1" applyAlignment="1">
      <alignment/>
    </xf>
    <xf numFmtId="0" fontId="73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" fontId="76" fillId="33" borderId="14" xfId="0" applyNumberFormat="1" applyFont="1" applyFill="1" applyBorder="1" applyAlignment="1">
      <alignment/>
    </xf>
    <xf numFmtId="0" fontId="73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5" fillId="33" borderId="16" xfId="0" applyFont="1" applyFill="1" applyBorder="1" applyAlignment="1">
      <alignment horizontal="center" wrapText="1"/>
    </xf>
    <xf numFmtId="0" fontId="86" fillId="33" borderId="0" xfId="0" applyFont="1" applyFill="1" applyBorder="1" applyAlignment="1">
      <alignment wrapText="1"/>
    </xf>
    <xf numFmtId="0" fontId="75" fillId="0" borderId="14" xfId="0" applyFont="1" applyBorder="1" applyAlignment="1">
      <alignment horizontal="center" vertical="top" wrapText="1"/>
    </xf>
    <xf numFmtId="0" fontId="75" fillId="0" borderId="14" xfId="0" applyFont="1" applyBorder="1" applyAlignment="1">
      <alignment horizontal="center" wrapText="1"/>
    </xf>
    <xf numFmtId="0" fontId="71" fillId="0" borderId="14" xfId="0" applyFont="1" applyBorder="1" applyAlignment="1">
      <alignment horizontal="center" wrapText="1"/>
    </xf>
    <xf numFmtId="0" fontId="71" fillId="0" borderId="14" xfId="0" applyFont="1" applyBorder="1" applyAlignment="1">
      <alignment horizontal="justify" vertical="top" wrapText="1"/>
    </xf>
    <xf numFmtId="1" fontId="71" fillId="0" borderId="14" xfId="0" applyNumberFormat="1" applyFont="1" applyBorder="1" applyAlignment="1">
      <alignment horizontal="center" wrapText="1"/>
    </xf>
    <xf numFmtId="168" fontId="71" fillId="0" borderId="14" xfId="0" applyNumberFormat="1" applyFont="1" applyBorder="1" applyAlignment="1">
      <alignment horizontal="center" wrapText="1"/>
    </xf>
    <xf numFmtId="0" fontId="75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wrapText="1"/>
    </xf>
    <xf numFmtId="0" fontId="87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68" fillId="0" borderId="14" xfId="0" applyFont="1" applyBorder="1" applyAlignment="1">
      <alignment/>
    </xf>
    <xf numFmtId="0" fontId="73" fillId="0" borderId="1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center" wrapText="1"/>
    </xf>
    <xf numFmtId="0" fontId="86" fillId="0" borderId="14" xfId="0" applyFont="1" applyBorder="1" applyAlignment="1">
      <alignment horizontal="center" wrapText="1"/>
    </xf>
    <xf numFmtId="0" fontId="72" fillId="0" borderId="14" xfId="0" applyFont="1" applyBorder="1" applyAlignment="1">
      <alignment horizontal="justify" vertical="top" wrapText="1"/>
    </xf>
    <xf numFmtId="0" fontId="70" fillId="0" borderId="14" xfId="0" applyFont="1" applyBorder="1" applyAlignment="1">
      <alignment horizontal="justify" vertical="top" wrapText="1"/>
    </xf>
    <xf numFmtId="0" fontId="70" fillId="0" borderId="14" xfId="0" applyFont="1" applyBorder="1" applyAlignment="1">
      <alignment horizontal="center" wrapText="1"/>
    </xf>
    <xf numFmtId="0" fontId="75" fillId="0" borderId="14" xfId="0" applyFont="1" applyBorder="1" applyAlignment="1">
      <alignment wrapText="1"/>
    </xf>
    <xf numFmtId="0" fontId="70" fillId="0" borderId="14" xfId="0" applyFont="1" applyBorder="1" applyAlignment="1">
      <alignment wrapText="1"/>
    </xf>
    <xf numFmtId="0" fontId="70" fillId="0" borderId="14" xfId="0" applyFont="1" applyBorder="1" applyAlignment="1">
      <alignment vertical="top" wrapText="1"/>
    </xf>
    <xf numFmtId="0" fontId="70" fillId="0" borderId="14" xfId="0" applyFont="1" applyFill="1" applyBorder="1" applyAlignment="1">
      <alignment horizontal="justify" vertical="top" wrapText="1"/>
    </xf>
    <xf numFmtId="0" fontId="70" fillId="35" borderId="14" xfId="0" applyFont="1" applyFill="1" applyBorder="1" applyAlignment="1">
      <alignment horizontal="justify" vertical="top" wrapText="1"/>
    </xf>
    <xf numFmtId="0" fontId="71" fillId="0" borderId="14" xfId="0" applyFont="1" applyBorder="1" applyAlignment="1">
      <alignment horizontal="left" vertical="top" wrapText="1"/>
    </xf>
    <xf numFmtId="49" fontId="70" fillId="0" borderId="14" xfId="0" applyNumberFormat="1" applyFont="1" applyBorder="1" applyAlignment="1">
      <alignment horizontal="center" wrapText="1"/>
    </xf>
    <xf numFmtId="0" fontId="71" fillId="36" borderId="14" xfId="0" applyFont="1" applyFill="1" applyBorder="1" applyAlignment="1">
      <alignment horizontal="justify" vertical="top" wrapText="1"/>
    </xf>
    <xf numFmtId="0" fontId="70" fillId="36" borderId="14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70" fillId="37" borderId="14" xfId="0" applyFont="1" applyFill="1" applyBorder="1" applyAlignment="1">
      <alignment horizontal="justify" vertical="top" wrapText="1"/>
    </xf>
    <xf numFmtId="168" fontId="75" fillId="0" borderId="14" xfId="0" applyNumberFormat="1" applyFont="1" applyBorder="1" applyAlignment="1">
      <alignment horizontal="center" wrapText="1"/>
    </xf>
    <xf numFmtId="0" fontId="72" fillId="0" borderId="14" xfId="0" applyFont="1" applyBorder="1" applyAlignment="1">
      <alignment horizontal="center" wrapText="1"/>
    </xf>
    <xf numFmtId="168" fontId="72" fillId="0" borderId="14" xfId="0" applyNumberFormat="1" applyFont="1" applyBorder="1" applyAlignment="1">
      <alignment horizontal="center" wrapText="1"/>
    </xf>
    <xf numFmtId="0" fontId="75" fillId="0" borderId="14" xfId="0" applyFont="1" applyBorder="1" applyAlignment="1">
      <alignment vertical="top" wrapText="1"/>
    </xf>
    <xf numFmtId="0" fontId="70" fillId="0" borderId="14" xfId="0" applyFont="1" applyBorder="1" applyAlignment="1">
      <alignment horizontal="center" vertical="top" wrapText="1"/>
    </xf>
    <xf numFmtId="0" fontId="73" fillId="0" borderId="14" xfId="0" applyFont="1" applyBorder="1" applyAlignment="1">
      <alignment horizontal="center" wrapText="1"/>
    </xf>
    <xf numFmtId="0" fontId="70" fillId="0" borderId="14" xfId="0" applyFont="1" applyBorder="1" applyAlignment="1">
      <alignment horizontal="left" vertical="top" wrapText="1"/>
    </xf>
    <xf numFmtId="168" fontId="70" fillId="0" borderId="14" xfId="0" applyNumberFormat="1" applyFont="1" applyBorder="1" applyAlignment="1">
      <alignment horizontal="center" wrapText="1"/>
    </xf>
    <xf numFmtId="0" fontId="75" fillId="0" borderId="14" xfId="0" applyFont="1" applyBorder="1" applyAlignment="1">
      <alignment horizontal="left" vertical="top" wrapText="1"/>
    </xf>
    <xf numFmtId="168" fontId="73" fillId="0" borderId="14" xfId="0" applyNumberFormat="1" applyFont="1" applyBorder="1" applyAlignment="1">
      <alignment horizontal="center" wrapText="1"/>
    </xf>
    <xf numFmtId="0" fontId="71" fillId="0" borderId="14" xfId="0" applyFont="1" applyBorder="1" applyAlignment="1">
      <alignment vertical="top" wrapText="1"/>
    </xf>
    <xf numFmtId="0" fontId="73" fillId="0" borderId="14" xfId="0" applyFont="1" applyBorder="1" applyAlignment="1">
      <alignment vertical="top" wrapText="1"/>
    </xf>
    <xf numFmtId="0" fontId="75" fillId="0" borderId="18" xfId="0" applyFont="1" applyBorder="1" applyAlignment="1">
      <alignment vertical="top" wrapText="1"/>
    </xf>
    <xf numFmtId="0" fontId="75" fillId="0" borderId="18" xfId="0" applyFont="1" applyBorder="1" applyAlignment="1">
      <alignment horizontal="center" wrapText="1"/>
    </xf>
    <xf numFmtId="0" fontId="70" fillId="0" borderId="18" xfId="0" applyFont="1" applyBorder="1" applyAlignment="1">
      <alignment vertical="top" wrapText="1"/>
    </xf>
    <xf numFmtId="49" fontId="70" fillId="0" borderId="18" xfId="0" applyNumberFormat="1" applyFont="1" applyBorder="1" applyAlignment="1">
      <alignment horizontal="center" wrapText="1"/>
    </xf>
    <xf numFmtId="0" fontId="70" fillId="0" borderId="18" xfId="0" applyFont="1" applyBorder="1" applyAlignment="1">
      <alignment horizontal="center" wrapText="1"/>
    </xf>
    <xf numFmtId="0" fontId="73" fillId="0" borderId="18" xfId="0" applyFont="1" applyBorder="1" applyAlignment="1">
      <alignment horizontal="center" wrapText="1"/>
    </xf>
    <xf numFmtId="0" fontId="70" fillId="0" borderId="19" xfId="0" applyFont="1" applyBorder="1" applyAlignment="1">
      <alignment vertical="top" wrapText="1"/>
    </xf>
    <xf numFmtId="49" fontId="70" fillId="0" borderId="19" xfId="0" applyNumberFormat="1" applyFont="1" applyBorder="1" applyAlignment="1">
      <alignment horizontal="center" wrapText="1"/>
    </xf>
    <xf numFmtId="0" fontId="70" fillId="0" borderId="19" xfId="0" applyFont="1" applyBorder="1" applyAlignment="1">
      <alignment horizontal="center" wrapText="1"/>
    </xf>
    <xf numFmtId="0" fontId="73" fillId="0" borderId="19" xfId="0" applyFont="1" applyBorder="1" applyAlignment="1">
      <alignment horizontal="center" wrapText="1"/>
    </xf>
    <xf numFmtId="49" fontId="70" fillId="0" borderId="20" xfId="0" applyNumberFormat="1" applyFont="1" applyBorder="1" applyAlignment="1">
      <alignment horizontal="center" wrapText="1"/>
    </xf>
    <xf numFmtId="0" fontId="70" fillId="0" borderId="21" xfId="0" applyFont="1" applyBorder="1" applyAlignment="1">
      <alignment vertical="top" wrapText="1"/>
    </xf>
    <xf numFmtId="0" fontId="70" fillId="0" borderId="22" xfId="0" applyFont="1" applyBorder="1" applyAlignment="1">
      <alignment vertical="top" wrapText="1"/>
    </xf>
    <xf numFmtId="49" fontId="70" fillId="0" borderId="23" xfId="0" applyNumberFormat="1" applyFont="1" applyBorder="1" applyAlignment="1">
      <alignment horizontal="center" wrapText="1"/>
    </xf>
    <xf numFmtId="0" fontId="70" fillId="0" borderId="23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168" fontId="3" fillId="0" borderId="14" xfId="0" applyNumberFormat="1" applyFont="1" applyBorder="1" applyAlignment="1">
      <alignment horizontal="center" wrapText="1"/>
    </xf>
    <xf numFmtId="0" fontId="70" fillId="0" borderId="14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49" fontId="75" fillId="0" borderId="14" xfId="0" applyNumberFormat="1" applyFont="1" applyBorder="1" applyAlignment="1">
      <alignment horizontal="center" wrapText="1"/>
    </xf>
    <xf numFmtId="168" fontId="71" fillId="38" borderId="14" xfId="0" applyNumberFormat="1" applyFont="1" applyFill="1" applyBorder="1" applyAlignment="1">
      <alignment horizontal="center" wrapText="1"/>
    </xf>
    <xf numFmtId="0" fontId="71" fillId="38" borderId="14" xfId="0" applyFont="1" applyFill="1" applyBorder="1" applyAlignment="1">
      <alignment horizontal="center" wrapText="1"/>
    </xf>
    <xf numFmtId="0" fontId="71" fillId="38" borderId="14" xfId="0" applyFont="1" applyFill="1" applyBorder="1" applyAlignment="1">
      <alignment vertical="top" wrapText="1"/>
    </xf>
    <xf numFmtId="0" fontId="75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75" fillId="0" borderId="0" xfId="0" applyNumberFormat="1" applyFont="1" applyBorder="1" applyAlignment="1">
      <alignment/>
    </xf>
    <xf numFmtId="4" fontId="75" fillId="0" borderId="0" xfId="0" applyNumberFormat="1" applyFont="1" applyBorder="1" applyAlignment="1">
      <alignment horizontal="right"/>
    </xf>
    <xf numFmtId="4" fontId="71" fillId="38" borderId="14" xfId="0" applyNumberFormat="1" applyFont="1" applyFill="1" applyBorder="1" applyAlignment="1">
      <alignment horizontal="center" vertical="center" wrapText="1"/>
    </xf>
    <xf numFmtId="4" fontId="71" fillId="38" borderId="14" xfId="0" applyNumberFormat="1" applyFont="1" applyFill="1" applyBorder="1" applyAlignment="1">
      <alignment horizontal="center" wrapText="1"/>
    </xf>
    <xf numFmtId="4" fontId="75" fillId="38" borderId="14" xfId="0" applyNumberFormat="1" applyFont="1" applyFill="1" applyBorder="1" applyAlignment="1">
      <alignment horizontal="center" wrapText="1"/>
    </xf>
    <xf numFmtId="4" fontId="2" fillId="38" borderId="14" xfId="0" applyNumberFormat="1" applyFont="1" applyFill="1" applyBorder="1" applyAlignment="1">
      <alignment horizontal="center" wrapText="1"/>
    </xf>
    <xf numFmtId="4" fontId="75" fillId="38" borderId="18" xfId="0" applyNumberFormat="1" applyFont="1" applyFill="1" applyBorder="1" applyAlignment="1">
      <alignment horizontal="center" wrapText="1"/>
    </xf>
    <xf numFmtId="4" fontId="75" fillId="38" borderId="19" xfId="0" applyNumberFormat="1" applyFont="1" applyFill="1" applyBorder="1" applyAlignment="1">
      <alignment horizontal="center" wrapText="1"/>
    </xf>
    <xf numFmtId="4" fontId="6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8" fillId="0" borderId="0" xfId="0" applyNumberFormat="1" applyFont="1" applyAlignment="1">
      <alignment horizontal="center"/>
    </xf>
    <xf numFmtId="4" fontId="75" fillId="0" borderId="0" xfId="0" applyNumberFormat="1" applyFont="1" applyFill="1" applyBorder="1" applyAlignment="1">
      <alignment/>
    </xf>
    <xf numFmtId="4" fontId="75" fillId="0" borderId="0" xfId="0" applyNumberFormat="1" applyFont="1" applyFill="1" applyBorder="1" applyAlignment="1">
      <alignment horizontal="right"/>
    </xf>
    <xf numFmtId="4" fontId="71" fillId="0" borderId="14" xfId="0" applyNumberFormat="1" applyFont="1" applyBorder="1" applyAlignment="1">
      <alignment horizontal="center" vertical="center" wrapText="1"/>
    </xf>
    <xf numFmtId="4" fontId="71" fillId="37" borderId="14" xfId="0" applyNumberFormat="1" applyFont="1" applyFill="1" applyBorder="1" applyAlignment="1">
      <alignment horizontal="center" vertical="center" wrapText="1"/>
    </xf>
    <xf numFmtId="4" fontId="71" fillId="0" borderId="14" xfId="0" applyNumberFormat="1" applyFont="1" applyFill="1" applyBorder="1" applyAlignment="1">
      <alignment horizontal="center" vertical="center" wrapText="1"/>
    </xf>
    <xf numFmtId="4" fontId="71" fillId="0" borderId="24" xfId="0" applyNumberFormat="1" applyFont="1" applyBorder="1" applyAlignment="1">
      <alignment horizontal="center" vertical="center" wrapText="1"/>
    </xf>
    <xf numFmtId="4" fontId="71" fillId="0" borderId="14" xfId="0" applyNumberFormat="1" applyFont="1" applyBorder="1" applyAlignment="1">
      <alignment horizontal="center" wrapText="1"/>
    </xf>
    <xf numFmtId="4" fontId="71" fillId="37" borderId="14" xfId="0" applyNumberFormat="1" applyFont="1" applyFill="1" applyBorder="1" applyAlignment="1">
      <alignment horizontal="center" wrapText="1"/>
    </xf>
    <xf numFmtId="4" fontId="71" fillId="0" borderId="14" xfId="0" applyNumberFormat="1" applyFont="1" applyFill="1" applyBorder="1" applyAlignment="1">
      <alignment horizontal="center" wrapText="1"/>
    </xf>
    <xf numFmtId="4" fontId="71" fillId="39" borderId="14" xfId="0" applyNumberFormat="1" applyFont="1" applyFill="1" applyBorder="1" applyAlignment="1">
      <alignment horizontal="center" wrapText="1"/>
    </xf>
    <xf numFmtId="4" fontId="71" fillId="0" borderId="24" xfId="0" applyNumberFormat="1" applyFont="1" applyBorder="1" applyAlignment="1">
      <alignment horizontal="center" wrapText="1"/>
    </xf>
    <xf numFmtId="4" fontId="75" fillId="0" borderId="14" xfId="0" applyNumberFormat="1" applyFont="1" applyBorder="1" applyAlignment="1">
      <alignment horizontal="center" wrapText="1"/>
    </xf>
    <xf numFmtId="4" fontId="75" fillId="37" borderId="14" xfId="0" applyNumberFormat="1" applyFont="1" applyFill="1" applyBorder="1" applyAlignment="1">
      <alignment horizontal="center" wrapText="1"/>
    </xf>
    <xf numFmtId="4" fontId="75" fillId="0" borderId="14" xfId="0" applyNumberFormat="1" applyFont="1" applyFill="1" applyBorder="1" applyAlignment="1">
      <alignment horizontal="center" wrapText="1"/>
    </xf>
    <xf numFmtId="4" fontId="75" fillId="0" borderId="24" xfId="0" applyNumberFormat="1" applyFont="1" applyBorder="1" applyAlignment="1">
      <alignment horizontal="center" wrapText="1"/>
    </xf>
    <xf numFmtId="4" fontId="87" fillId="0" borderId="14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3" fillId="0" borderId="14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horizontal="center" wrapText="1"/>
    </xf>
    <xf numFmtId="4" fontId="70" fillId="0" borderId="14" xfId="0" applyNumberFormat="1" applyFont="1" applyBorder="1" applyAlignment="1">
      <alignment horizontal="center" wrapText="1"/>
    </xf>
    <xf numFmtId="4" fontId="70" fillId="37" borderId="14" xfId="0" applyNumberFormat="1" applyFont="1" applyFill="1" applyBorder="1" applyAlignment="1">
      <alignment horizontal="center" wrapText="1"/>
    </xf>
    <xf numFmtId="4" fontId="70" fillId="0" borderId="14" xfId="0" applyNumberFormat="1" applyFont="1" applyFill="1" applyBorder="1" applyAlignment="1">
      <alignment horizontal="center" wrapText="1"/>
    </xf>
    <xf numFmtId="4" fontId="70" fillId="38" borderId="14" xfId="0" applyNumberFormat="1" applyFont="1" applyFill="1" applyBorder="1" applyAlignment="1">
      <alignment horizontal="center" wrapText="1"/>
    </xf>
    <xf numFmtId="4" fontId="70" fillId="0" borderId="24" xfId="0" applyNumberFormat="1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1" fillId="38" borderId="14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4" fontId="75" fillId="0" borderId="18" xfId="0" applyNumberFormat="1" applyFont="1" applyBorder="1" applyAlignment="1">
      <alignment horizontal="center" wrapText="1"/>
    </xf>
    <xf numFmtId="4" fontId="75" fillId="37" borderId="18" xfId="0" applyNumberFormat="1" applyFont="1" applyFill="1" applyBorder="1" applyAlignment="1">
      <alignment horizontal="center" wrapText="1"/>
    </xf>
    <xf numFmtId="4" fontId="70" fillId="0" borderId="18" xfId="0" applyNumberFormat="1" applyFont="1" applyFill="1" applyBorder="1" applyAlignment="1">
      <alignment horizontal="center" wrapText="1"/>
    </xf>
    <xf numFmtId="4" fontId="70" fillId="0" borderId="18" xfId="0" applyNumberFormat="1" applyFont="1" applyBorder="1" applyAlignment="1">
      <alignment horizontal="center" wrapText="1"/>
    </xf>
    <xf numFmtId="4" fontId="70" fillId="37" borderId="18" xfId="0" applyNumberFormat="1" applyFont="1" applyFill="1" applyBorder="1" applyAlignment="1">
      <alignment horizontal="center" wrapText="1"/>
    </xf>
    <xf numFmtId="4" fontId="70" fillId="38" borderId="18" xfId="0" applyNumberFormat="1" applyFont="1" applyFill="1" applyBorder="1" applyAlignment="1">
      <alignment horizontal="center" wrapText="1"/>
    </xf>
    <xf numFmtId="4" fontId="75" fillId="0" borderId="25" xfId="0" applyNumberFormat="1" applyFont="1" applyBorder="1" applyAlignment="1">
      <alignment horizontal="center" wrapText="1"/>
    </xf>
    <xf numFmtId="4" fontId="75" fillId="0" borderId="23" xfId="0" applyNumberFormat="1" applyFont="1" applyBorder="1" applyAlignment="1">
      <alignment horizontal="center" wrapText="1"/>
    </xf>
    <xf numFmtId="4" fontId="75" fillId="37" borderId="23" xfId="0" applyNumberFormat="1" applyFont="1" applyFill="1" applyBorder="1" applyAlignment="1">
      <alignment horizontal="center" wrapText="1"/>
    </xf>
    <xf numFmtId="4" fontId="75" fillId="0" borderId="23" xfId="0" applyNumberFormat="1" applyFont="1" applyFill="1" applyBorder="1" applyAlignment="1">
      <alignment horizontal="center" wrapText="1"/>
    </xf>
    <xf numFmtId="4" fontId="70" fillId="0" borderId="23" xfId="0" applyNumberFormat="1" applyFont="1" applyFill="1" applyBorder="1" applyAlignment="1">
      <alignment horizontal="center" wrapText="1"/>
    </xf>
    <xf numFmtId="4" fontId="70" fillId="38" borderId="23" xfId="0" applyNumberFormat="1" applyFont="1" applyFill="1" applyBorder="1" applyAlignment="1">
      <alignment horizontal="center" wrapText="1"/>
    </xf>
    <xf numFmtId="4" fontId="75" fillId="0" borderId="26" xfId="0" applyNumberFormat="1" applyFont="1" applyBorder="1" applyAlignment="1">
      <alignment horizontal="center" wrapText="1"/>
    </xf>
    <xf numFmtId="4" fontId="75" fillId="0" borderId="19" xfId="0" applyNumberFormat="1" applyFont="1" applyBorder="1" applyAlignment="1">
      <alignment horizontal="center" wrapText="1"/>
    </xf>
    <xf numFmtId="4" fontId="75" fillId="37" borderId="19" xfId="0" applyNumberFormat="1" applyFont="1" applyFill="1" applyBorder="1" applyAlignment="1">
      <alignment horizontal="center" wrapText="1"/>
    </xf>
    <xf numFmtId="4" fontId="75" fillId="0" borderId="19" xfId="0" applyNumberFormat="1" applyFont="1" applyFill="1" applyBorder="1" applyAlignment="1">
      <alignment horizontal="center" wrapText="1"/>
    </xf>
    <xf numFmtId="4" fontId="70" fillId="0" borderId="19" xfId="0" applyNumberFormat="1" applyFont="1" applyFill="1" applyBorder="1" applyAlignment="1">
      <alignment horizontal="center" wrapText="1"/>
    </xf>
    <xf numFmtId="4" fontId="70" fillId="38" borderId="19" xfId="0" applyNumberFormat="1" applyFont="1" applyFill="1" applyBorder="1" applyAlignment="1">
      <alignment horizontal="center" wrapText="1"/>
    </xf>
    <xf numFmtId="4" fontId="75" fillId="0" borderId="27" xfId="0" applyNumberFormat="1" applyFont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4" fontId="73" fillId="0" borderId="14" xfId="0" applyNumberFormat="1" applyFont="1" applyBorder="1" applyAlignment="1">
      <alignment horizontal="center" wrapText="1"/>
    </xf>
    <xf numFmtId="4" fontId="74" fillId="0" borderId="14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4" fontId="2" fillId="37" borderId="14" xfId="0" applyNumberFormat="1" applyFont="1" applyFill="1" applyBorder="1" applyAlignment="1">
      <alignment horizontal="center" wrapText="1"/>
    </xf>
    <xf numFmtId="4" fontId="3" fillId="37" borderId="14" xfId="0" applyNumberFormat="1" applyFont="1" applyFill="1" applyBorder="1" applyAlignment="1">
      <alignment horizontal="center" wrapText="1"/>
    </xf>
    <xf numFmtId="4" fontId="1" fillId="37" borderId="14" xfId="0" applyNumberFormat="1" applyFont="1" applyFill="1" applyBorder="1" applyAlignment="1">
      <alignment horizontal="center" wrapText="1"/>
    </xf>
    <xf numFmtId="4" fontId="3" fillId="38" borderId="14" xfId="0" applyNumberFormat="1" applyFont="1" applyFill="1" applyBorder="1" applyAlignment="1">
      <alignment horizontal="center" wrapText="1"/>
    </xf>
    <xf numFmtId="4" fontId="72" fillId="0" borderId="14" xfId="0" applyNumberFormat="1" applyFont="1" applyBorder="1" applyAlignment="1">
      <alignment horizontal="center" wrapText="1"/>
    </xf>
    <xf numFmtId="4" fontId="73" fillId="37" borderId="14" xfId="0" applyNumberFormat="1" applyFont="1" applyFill="1" applyBorder="1" applyAlignment="1">
      <alignment horizontal="center" wrapText="1"/>
    </xf>
    <xf numFmtId="4" fontId="73" fillId="0" borderId="14" xfId="0" applyNumberFormat="1" applyFont="1" applyFill="1" applyBorder="1" applyAlignment="1">
      <alignment horizontal="center" wrapText="1"/>
    </xf>
    <xf numFmtId="4" fontId="73" fillId="38" borderId="14" xfId="0" applyNumberFormat="1" applyFont="1" applyFill="1" applyBorder="1" applyAlignment="1">
      <alignment horizontal="center" wrapText="1"/>
    </xf>
    <xf numFmtId="4" fontId="73" fillId="0" borderId="24" xfId="0" applyNumberFormat="1" applyFont="1" applyBorder="1" applyAlignment="1">
      <alignment horizontal="center" wrapText="1"/>
    </xf>
    <xf numFmtId="4" fontId="74" fillId="37" borderId="14" xfId="0" applyNumberFormat="1" applyFont="1" applyFill="1" applyBorder="1" applyAlignment="1">
      <alignment horizontal="center" wrapText="1"/>
    </xf>
    <xf numFmtId="4" fontId="74" fillId="0" borderId="14" xfId="0" applyNumberFormat="1" applyFont="1" applyFill="1" applyBorder="1" applyAlignment="1">
      <alignment horizontal="center" wrapText="1"/>
    </xf>
    <xf numFmtId="4" fontId="74" fillId="38" borderId="14" xfId="0" applyNumberFormat="1" applyFont="1" applyFill="1" applyBorder="1" applyAlignment="1">
      <alignment horizontal="center" wrapText="1"/>
    </xf>
    <xf numFmtId="4" fontId="68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9" fillId="0" borderId="14" xfId="0" applyNumberFormat="1" applyFont="1" applyBorder="1" applyAlignment="1">
      <alignment horizontal="center" wrapText="1"/>
    </xf>
    <xf numFmtId="4" fontId="89" fillId="37" borderId="14" xfId="0" applyNumberFormat="1" applyFont="1" applyFill="1" applyBorder="1" applyAlignment="1">
      <alignment horizontal="center" wrapText="1"/>
    </xf>
    <xf numFmtId="4" fontId="89" fillId="0" borderId="14" xfId="0" applyNumberFormat="1" applyFont="1" applyFill="1" applyBorder="1" applyAlignment="1">
      <alignment horizontal="center" wrapText="1"/>
    </xf>
    <xf numFmtId="4" fontId="89" fillId="38" borderId="14" xfId="0" applyNumberFormat="1" applyFont="1" applyFill="1" applyBorder="1" applyAlignment="1">
      <alignment horizontal="center" wrapText="1"/>
    </xf>
    <xf numFmtId="0" fontId="90" fillId="33" borderId="0" xfId="0" applyFont="1" applyFill="1" applyBorder="1" applyAlignment="1">
      <alignment/>
    </xf>
    <xf numFmtId="0" fontId="11" fillId="0" borderId="0" xfId="0" applyFont="1" applyAlignment="1">
      <alignment/>
    </xf>
    <xf numFmtId="168" fontId="89" fillId="0" borderId="14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4" fontId="75" fillId="0" borderId="24" xfId="0" applyNumberFormat="1" applyFont="1" applyFill="1" applyBorder="1" applyAlignment="1">
      <alignment horizontal="center" wrapText="1"/>
    </xf>
    <xf numFmtId="0" fontId="70" fillId="0" borderId="14" xfId="0" applyFont="1" applyFill="1" applyBorder="1" applyAlignment="1">
      <alignment horizontal="center" wrapText="1"/>
    </xf>
    <xf numFmtId="0" fontId="75" fillId="35" borderId="14" xfId="0" applyFont="1" applyFill="1" applyBorder="1" applyAlignment="1">
      <alignment horizontal="justify" vertical="top" wrapText="1"/>
    </xf>
    <xf numFmtId="0" fontId="75" fillId="36" borderId="14" xfId="0" applyFont="1" applyFill="1" applyBorder="1" applyAlignment="1">
      <alignment horizontal="justify" vertical="top" wrapText="1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75" fillId="0" borderId="28" xfId="0" applyNumberFormat="1" applyFont="1" applyBorder="1" applyAlignment="1">
      <alignment horizontal="center" wrapText="1"/>
    </xf>
    <xf numFmtId="0" fontId="0" fillId="0" borderId="23" xfId="0" applyFont="1" applyBorder="1" applyAlignment="1">
      <alignment/>
    </xf>
    <xf numFmtId="4" fontId="75" fillId="38" borderId="23" xfId="0" applyNumberFormat="1" applyFont="1" applyFill="1" applyBorder="1" applyAlignment="1">
      <alignment horizontal="center" wrapText="1"/>
    </xf>
    <xf numFmtId="4" fontId="75" fillId="0" borderId="29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71" fillId="0" borderId="16" xfId="0" applyFont="1" applyFill="1" applyBorder="1" applyAlignment="1">
      <alignment horizontal="center" wrapText="1"/>
    </xf>
    <xf numFmtId="0" fontId="74" fillId="0" borderId="16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/>
    </xf>
    <xf numFmtId="0" fontId="75" fillId="0" borderId="16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84" fillId="0" borderId="16" xfId="0" applyFont="1" applyFill="1" applyBorder="1" applyAlignment="1">
      <alignment horizontal="center" wrapText="1"/>
    </xf>
    <xf numFmtId="0" fontId="73" fillId="0" borderId="16" xfId="0" applyFont="1" applyFill="1" applyBorder="1" applyAlignment="1">
      <alignment horizontal="center" wrapText="1"/>
    </xf>
    <xf numFmtId="0" fontId="72" fillId="0" borderId="16" xfId="0" applyFont="1" applyFill="1" applyBorder="1" applyAlignment="1">
      <alignment horizontal="center" wrapText="1"/>
    </xf>
    <xf numFmtId="0" fontId="72" fillId="0" borderId="0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 wrapText="1"/>
    </xf>
    <xf numFmtId="0" fontId="68" fillId="0" borderId="16" xfId="0" applyFont="1" applyFill="1" applyBorder="1" applyAlignment="1">
      <alignment/>
    </xf>
    <xf numFmtId="0" fontId="84" fillId="0" borderId="16" xfId="0" applyFont="1" applyFill="1" applyBorder="1" applyAlignment="1">
      <alignment wrapText="1"/>
    </xf>
    <xf numFmtId="0" fontId="79" fillId="0" borderId="0" xfId="0" applyFont="1" applyFill="1" applyBorder="1" applyAlignment="1">
      <alignment horizontal="center" wrapText="1"/>
    </xf>
    <xf numFmtId="0" fontId="86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10" fontId="76" fillId="0" borderId="0" xfId="0" applyNumberFormat="1" applyFont="1" applyFill="1" applyBorder="1" applyAlignment="1">
      <alignment/>
    </xf>
    <xf numFmtId="4" fontId="75" fillId="0" borderId="0" xfId="0" applyNumberFormat="1" applyFont="1" applyFill="1" applyBorder="1" applyAlignment="1">
      <alignment horizontal="center" wrapText="1"/>
    </xf>
    <xf numFmtId="0" fontId="85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8" fillId="0" borderId="14" xfId="0" applyFont="1" applyFill="1" applyBorder="1" applyAlignment="1">
      <alignment horizontal="center"/>
    </xf>
    <xf numFmtId="0" fontId="70" fillId="0" borderId="19" xfId="0" applyFont="1" applyBorder="1" applyAlignment="1">
      <alignment vertical="center" wrapText="1"/>
    </xf>
    <xf numFmtId="0" fontId="70" fillId="0" borderId="14" xfId="0" applyFont="1" applyBorder="1" applyAlignment="1">
      <alignment vertical="center" wrapText="1"/>
    </xf>
    <xf numFmtId="0" fontId="3" fillId="0" borderId="14" xfId="0" applyFont="1" applyBorder="1" applyAlignment="1" quotePrefix="1">
      <alignment vertical="top" wrapText="1"/>
    </xf>
    <xf numFmtId="0" fontId="3" fillId="0" borderId="18" xfId="0" applyFont="1" applyBorder="1" applyAlignment="1" quotePrefix="1">
      <alignment vertical="top" wrapText="1"/>
    </xf>
    <xf numFmtId="0" fontId="68" fillId="0" borderId="20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8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8" fillId="33" borderId="31" xfId="0" applyFont="1" applyFill="1" applyBorder="1" applyAlignment="1">
      <alignment horizontal="center"/>
    </xf>
    <xf numFmtId="0" fontId="68" fillId="33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6"/>
  <sheetViews>
    <sheetView tabSelected="1" view="pageBreakPreview" zoomScale="57" zoomScaleNormal="75" zoomScaleSheetLayoutView="57" zoomScalePageLayoutView="0" workbookViewId="0" topLeftCell="A1">
      <selection activeCell="T181" sqref="T181"/>
    </sheetView>
  </sheetViews>
  <sheetFormatPr defaultColWidth="9.25390625" defaultRowHeight="12.75"/>
  <cols>
    <col min="1" max="1" width="99.375" style="12" customWidth="1"/>
    <col min="2" max="2" width="28.50390625" style="139" customWidth="1"/>
    <col min="3" max="3" width="14.00390625" style="12" hidden="1" customWidth="1"/>
    <col min="4" max="4" width="15.25390625" style="12" hidden="1" customWidth="1"/>
    <col min="5" max="5" width="16.00390625" style="15" hidden="1" customWidth="1"/>
    <col min="6" max="9" width="17.25390625" style="193" hidden="1" customWidth="1"/>
    <col min="10" max="10" width="14.00390625" style="193" hidden="1" customWidth="1"/>
    <col min="11" max="11" width="13.25390625" style="193" hidden="1" customWidth="1"/>
    <col min="12" max="12" width="14.125" style="268" hidden="1" customWidth="1"/>
    <col min="13" max="13" width="35.25390625" style="193" hidden="1" customWidth="1"/>
    <col min="14" max="14" width="13.50390625" style="193" hidden="1" customWidth="1"/>
    <col min="15" max="15" width="14.125" style="268" hidden="1" customWidth="1"/>
    <col min="16" max="19" width="14.125" style="193" hidden="1" customWidth="1"/>
    <col min="20" max="20" width="20.00390625" style="193" customWidth="1"/>
    <col min="21" max="21" width="18.875" style="193" customWidth="1"/>
    <col min="22" max="22" width="18.75390625" style="193" customWidth="1"/>
    <col min="23" max="23" width="0.37109375" style="12" hidden="1" customWidth="1"/>
    <col min="24" max="24" width="31.75390625" style="295" hidden="1" customWidth="1"/>
    <col min="25" max="25" width="23.125" style="12" hidden="1" customWidth="1"/>
    <col min="26" max="26" width="12.25390625" style="12" hidden="1" customWidth="1"/>
    <col min="27" max="27" width="11.25390625" style="12" hidden="1" customWidth="1"/>
    <col min="28" max="28" width="12.50390625" style="12" hidden="1" customWidth="1"/>
    <col min="29" max="31" width="11.50390625" style="12" hidden="1" customWidth="1"/>
    <col min="32" max="32" width="10.50390625" style="12" hidden="1" customWidth="1"/>
    <col min="33" max="33" width="10.75390625" style="12" hidden="1" customWidth="1"/>
    <col min="34" max="39" width="9.25390625" style="12" hidden="1" customWidth="1"/>
    <col min="40" max="41" width="12.25390625" style="12" hidden="1" customWidth="1"/>
    <col min="42" max="42" width="12.50390625" style="12" hidden="1" customWidth="1"/>
    <col min="43" max="47" width="9.25390625" style="12" hidden="1" customWidth="1"/>
    <col min="48" max="48" width="27.875" style="12" hidden="1" customWidth="1"/>
    <col min="49" max="52" width="9.25390625" style="12" customWidth="1"/>
    <col min="53" max="16384" width="9.25390625" style="12" customWidth="1"/>
  </cols>
  <sheetData>
    <row r="1" spans="1:24" s="2" customFormat="1" ht="15">
      <c r="A1" s="1" t="s">
        <v>40</v>
      </c>
      <c r="B1" s="134"/>
      <c r="E1" s="15"/>
      <c r="F1" s="194"/>
      <c r="G1" s="194"/>
      <c r="H1" s="194"/>
      <c r="I1" s="194"/>
      <c r="J1" s="194"/>
      <c r="K1" s="194"/>
      <c r="L1" s="195"/>
      <c r="M1" s="182" t="s">
        <v>449</v>
      </c>
      <c r="N1" s="182"/>
      <c r="O1" s="196"/>
      <c r="P1" s="182"/>
      <c r="Q1" s="182"/>
      <c r="R1" s="182"/>
      <c r="S1" s="182"/>
      <c r="T1" s="321" t="s">
        <v>518</v>
      </c>
      <c r="U1" s="322"/>
      <c r="V1" s="322"/>
      <c r="X1" s="288"/>
    </row>
    <row r="2" spans="1:36" s="3" customFormat="1" ht="29.25" customHeight="1">
      <c r="A2" s="323" t="s">
        <v>517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197"/>
      <c r="W2" s="15"/>
      <c r="X2" s="289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s="2" customFormat="1" ht="15">
      <c r="A3" s="96"/>
      <c r="B3" s="135"/>
      <c r="C3" s="96"/>
      <c r="D3" s="96"/>
      <c r="E3" s="96"/>
      <c r="F3" s="183"/>
      <c r="G3" s="183"/>
      <c r="H3" s="183"/>
      <c r="I3" s="183"/>
      <c r="J3" s="183"/>
      <c r="K3" s="183"/>
      <c r="L3" s="198"/>
      <c r="M3" s="183"/>
      <c r="N3" s="183"/>
      <c r="O3" s="198"/>
      <c r="P3" s="183"/>
      <c r="Q3" s="183"/>
      <c r="R3" s="183"/>
      <c r="S3" s="183"/>
      <c r="T3" s="183"/>
      <c r="U3" s="184"/>
      <c r="V3" s="184"/>
      <c r="W3" s="14"/>
      <c r="X3" s="290"/>
      <c r="Y3" s="14"/>
      <c r="Z3" s="91">
        <v>0.05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s="2" customFormat="1" ht="15">
      <c r="A4" s="56"/>
      <c r="B4" s="135"/>
      <c r="C4" s="56"/>
      <c r="D4" s="56"/>
      <c r="E4" s="56"/>
      <c r="F4" s="184"/>
      <c r="G4" s="184"/>
      <c r="H4" s="184"/>
      <c r="I4" s="184"/>
      <c r="J4" s="184"/>
      <c r="K4" s="184"/>
      <c r="L4" s="199"/>
      <c r="M4" s="184" t="s">
        <v>450</v>
      </c>
      <c r="N4" s="184"/>
      <c r="O4" s="199"/>
      <c r="P4" s="184"/>
      <c r="Q4" s="184"/>
      <c r="R4" s="184"/>
      <c r="S4" s="184"/>
      <c r="T4" s="184"/>
      <c r="U4" s="194"/>
      <c r="V4" s="184" t="s">
        <v>41</v>
      </c>
      <c r="W4" s="14"/>
      <c r="X4" s="290"/>
      <c r="Y4" s="14"/>
      <c r="Z4" s="91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2" customFormat="1" ht="51" customHeight="1">
      <c r="A5" s="180" t="s">
        <v>42</v>
      </c>
      <c r="B5" s="180" t="s">
        <v>43</v>
      </c>
      <c r="C5" s="181" t="s">
        <v>343</v>
      </c>
      <c r="D5" s="181" t="s">
        <v>383</v>
      </c>
      <c r="E5" s="181" t="s">
        <v>356</v>
      </c>
      <c r="F5" s="200" t="s">
        <v>494</v>
      </c>
      <c r="G5" s="200" t="s">
        <v>426</v>
      </c>
      <c r="H5" s="200" t="s">
        <v>427</v>
      </c>
      <c r="I5" s="200" t="s">
        <v>428</v>
      </c>
      <c r="J5" s="200" t="s">
        <v>427</v>
      </c>
      <c r="K5" s="201" t="s">
        <v>431</v>
      </c>
      <c r="L5" s="202" t="s">
        <v>344</v>
      </c>
      <c r="M5" s="200" t="s">
        <v>448</v>
      </c>
      <c r="N5" s="201" t="s">
        <v>456</v>
      </c>
      <c r="O5" s="202" t="s">
        <v>476</v>
      </c>
      <c r="P5" s="185" t="s">
        <v>477</v>
      </c>
      <c r="Q5" s="185" t="s">
        <v>478</v>
      </c>
      <c r="R5" s="185" t="s">
        <v>493</v>
      </c>
      <c r="S5" s="185" t="s">
        <v>495</v>
      </c>
      <c r="T5" s="200" t="s">
        <v>345</v>
      </c>
      <c r="U5" s="203" t="s">
        <v>355</v>
      </c>
      <c r="V5" s="200" t="s">
        <v>496</v>
      </c>
      <c r="W5" s="57" t="s">
        <v>328</v>
      </c>
      <c r="X5" s="291"/>
      <c r="Y5" s="58" t="s">
        <v>329</v>
      </c>
      <c r="Z5" s="58" t="s">
        <v>330</v>
      </c>
      <c r="AA5" s="59"/>
      <c r="AB5" s="60" t="s">
        <v>339</v>
      </c>
      <c r="AC5" s="15"/>
      <c r="AD5" s="15"/>
      <c r="AE5" s="15"/>
      <c r="AF5" s="15"/>
      <c r="AG5" s="15"/>
      <c r="AH5" s="15"/>
      <c r="AI5" s="15"/>
      <c r="AJ5" s="15"/>
    </row>
    <row r="6" spans="1:36" s="2" customFormat="1" ht="18" customHeight="1">
      <c r="A6" s="110" t="s">
        <v>44</v>
      </c>
      <c r="B6" s="109" t="s">
        <v>45</v>
      </c>
      <c r="C6" s="111">
        <f aca="true" t="shared" si="0" ref="C6:Q6">C7+C17+C25+C33+C42+C53+C58+C78+C91+C125+C38</f>
        <v>357030</v>
      </c>
      <c r="D6" s="111">
        <f t="shared" si="0"/>
        <v>343306.10000000003</v>
      </c>
      <c r="E6" s="111">
        <f t="shared" si="0"/>
        <v>376431.8</v>
      </c>
      <c r="F6" s="204">
        <f t="shared" si="0"/>
        <v>371048</v>
      </c>
      <c r="G6" s="204">
        <f t="shared" si="0"/>
        <v>0</v>
      </c>
      <c r="H6" s="204">
        <f t="shared" si="0"/>
        <v>370233</v>
      </c>
      <c r="I6" s="204">
        <f t="shared" si="0"/>
        <v>28010</v>
      </c>
      <c r="J6" s="204">
        <f t="shared" si="0"/>
        <v>398243</v>
      </c>
      <c r="K6" s="205">
        <f t="shared" si="0"/>
        <v>8080</v>
      </c>
      <c r="L6" s="206">
        <f t="shared" si="0"/>
        <v>406323</v>
      </c>
      <c r="M6" s="206">
        <f t="shared" si="0"/>
        <v>0</v>
      </c>
      <c r="N6" s="205">
        <f t="shared" si="0"/>
        <v>12414</v>
      </c>
      <c r="O6" s="206">
        <f t="shared" si="0"/>
        <v>418737</v>
      </c>
      <c r="P6" s="186">
        <f t="shared" si="0"/>
        <v>1552</v>
      </c>
      <c r="Q6" s="186">
        <f t="shared" si="0"/>
        <v>420289</v>
      </c>
      <c r="R6" s="186"/>
      <c r="S6" s="207">
        <f>S7+S17+S25+S33+S42+S53+S58+S78+S91+S125+S38</f>
        <v>394651.6</v>
      </c>
      <c r="T6" s="204">
        <f>T7+T17+T25+T33+T42+T53+T58+T78+T91+T125+T38</f>
        <v>415058</v>
      </c>
      <c r="U6" s="208">
        <f>U7+U17+U25+U33+U42+U53+U58+U78+U91+U125+U38</f>
        <v>436799</v>
      </c>
      <c r="V6" s="204">
        <f>V7+V17+V25+V33+V42+V53+V58+V78+V91+V125+V38</f>
        <v>473955</v>
      </c>
      <c r="W6" s="35"/>
      <c r="X6" s="292"/>
      <c r="Y6" s="36"/>
      <c r="Z6" s="36"/>
      <c r="AA6" s="37"/>
      <c r="AB6" s="38"/>
      <c r="AC6" s="15"/>
      <c r="AD6" s="15"/>
      <c r="AE6" s="15"/>
      <c r="AF6" s="15"/>
      <c r="AG6" s="15"/>
      <c r="AH6" s="15"/>
      <c r="AI6" s="15"/>
      <c r="AJ6" s="15"/>
    </row>
    <row r="7" spans="1:36" s="2" customFormat="1" ht="20.25" customHeight="1">
      <c r="A7" s="110" t="s">
        <v>46</v>
      </c>
      <c r="B7" s="109" t="s">
        <v>47</v>
      </c>
      <c r="C7" s="109">
        <f aca="true" t="shared" si="1" ref="C7:V7">C8</f>
        <v>166485</v>
      </c>
      <c r="D7" s="109">
        <f t="shared" si="1"/>
        <v>141561.3</v>
      </c>
      <c r="E7" s="109">
        <f t="shared" si="1"/>
        <v>174494</v>
      </c>
      <c r="F7" s="204">
        <f t="shared" si="1"/>
        <v>216769</v>
      </c>
      <c r="G7" s="204"/>
      <c r="H7" s="204">
        <f t="shared" si="1"/>
        <v>216769</v>
      </c>
      <c r="I7" s="204">
        <f t="shared" si="1"/>
        <v>0</v>
      </c>
      <c r="J7" s="204">
        <f t="shared" si="1"/>
        <v>216769</v>
      </c>
      <c r="K7" s="205">
        <f t="shared" si="1"/>
        <v>0</v>
      </c>
      <c r="L7" s="206">
        <f>L8</f>
        <v>216769</v>
      </c>
      <c r="M7" s="204"/>
      <c r="N7" s="205">
        <f aca="true" t="shared" si="2" ref="N7:N57">O7-L7</f>
        <v>0</v>
      </c>
      <c r="O7" s="206">
        <v>216769</v>
      </c>
      <c r="P7" s="186">
        <f>P8</f>
        <v>0</v>
      </c>
      <c r="Q7" s="186">
        <f>Q8</f>
        <v>216769</v>
      </c>
      <c r="R7" s="186"/>
      <c r="S7" s="186">
        <f>S8</f>
        <v>201388</v>
      </c>
      <c r="T7" s="204">
        <f>T8</f>
        <v>240498</v>
      </c>
      <c r="U7" s="208">
        <f t="shared" si="1"/>
        <v>267896</v>
      </c>
      <c r="V7" s="204">
        <f t="shared" si="1"/>
        <v>298384</v>
      </c>
      <c r="W7" s="64">
        <f>(F8-F16)/27.18*7.18+F16</f>
        <v>57542.36276674025</v>
      </c>
      <c r="X7" s="293"/>
      <c r="Y7" s="89">
        <f>J6-W7</f>
        <v>340700.63723325974</v>
      </c>
      <c r="Z7" s="90">
        <f>AB7/Y7*100</f>
        <v>4.5887792071537055</v>
      </c>
      <c r="AA7" s="63" t="s">
        <v>337</v>
      </c>
      <c r="AB7" s="95">
        <v>15634</v>
      </c>
      <c r="AC7" s="67">
        <f>Y7*0.05</f>
        <v>17035.03186166299</v>
      </c>
      <c r="AD7" s="15"/>
      <c r="AE7" s="15"/>
      <c r="AF7" s="15"/>
      <c r="AG7" s="15"/>
      <c r="AH7" s="15"/>
      <c r="AI7" s="15"/>
      <c r="AJ7" s="15"/>
    </row>
    <row r="8" spans="1:36" s="2" customFormat="1" ht="19.5" customHeight="1">
      <c r="A8" s="113" t="s">
        <v>48</v>
      </c>
      <c r="B8" s="108" t="s">
        <v>49</v>
      </c>
      <c r="C8" s="108">
        <f>C10+C9+C14+C15+C16</f>
        <v>166485</v>
      </c>
      <c r="D8" s="108">
        <f>D10+D9+D14+D15+D16</f>
        <v>141561.3</v>
      </c>
      <c r="E8" s="108">
        <f>E10+E9+E14+E15+E16</f>
        <v>174494</v>
      </c>
      <c r="F8" s="209">
        <f>F10+F9+F14+F15+F16</f>
        <v>216769</v>
      </c>
      <c r="G8" s="209"/>
      <c r="H8" s="209">
        <f>H10+H9+H14+H15+H16</f>
        <v>216769</v>
      </c>
      <c r="I8" s="209">
        <f>I10+I9+I14+I15+I16</f>
        <v>0</v>
      </c>
      <c r="J8" s="209">
        <f>J10+J9+J14+J15+J16</f>
        <v>216769</v>
      </c>
      <c r="K8" s="210">
        <f>K10+K9+K14+K15+K16</f>
        <v>0</v>
      </c>
      <c r="L8" s="211">
        <f>L9+L10+L14+L16</f>
        <v>216769</v>
      </c>
      <c r="M8" s="209"/>
      <c r="N8" s="205">
        <f t="shared" si="2"/>
        <v>0</v>
      </c>
      <c r="O8" s="211">
        <v>216769</v>
      </c>
      <c r="P8" s="187">
        <f>SUM(P9:P16)</f>
        <v>0</v>
      </c>
      <c r="Q8" s="187">
        <f>SUM(Q9:Q16)</f>
        <v>216769</v>
      </c>
      <c r="R8" s="187"/>
      <c r="S8" s="187">
        <f>S9+S10+S14+S16</f>
        <v>201388</v>
      </c>
      <c r="T8" s="209">
        <f>T10+T9+T14+T16</f>
        <v>240498</v>
      </c>
      <c r="U8" s="212">
        <f>U10+U9+U14+U15+U16</f>
        <v>267896</v>
      </c>
      <c r="V8" s="209">
        <f>V10+V9+V14+V15+V16</f>
        <v>298384</v>
      </c>
      <c r="W8" s="64">
        <f>(T8-T16)/26.64*6.64+T16</f>
        <v>60483.73573573574</v>
      </c>
      <c r="X8" s="293"/>
      <c r="Y8" s="101">
        <f>T6-W8</f>
        <v>354574.26426426426</v>
      </c>
      <c r="Z8" s="65">
        <f>AB8/Y8*100</f>
        <v>4.744563183373573</v>
      </c>
      <c r="AA8" s="63" t="s">
        <v>338</v>
      </c>
      <c r="AB8" s="95">
        <v>16823</v>
      </c>
      <c r="AC8" s="67">
        <f>Y8*0.05</f>
        <v>17728.713213213214</v>
      </c>
      <c r="AD8" s="15"/>
      <c r="AE8" s="15"/>
      <c r="AF8" s="15"/>
      <c r="AG8" s="15"/>
      <c r="AH8" s="15"/>
      <c r="AI8" s="15"/>
      <c r="AJ8" s="15"/>
    </row>
    <row r="9" spans="1:36" s="2" customFormat="1" ht="51" customHeight="1">
      <c r="A9" s="114" t="s">
        <v>462</v>
      </c>
      <c r="B9" s="115" t="s">
        <v>50</v>
      </c>
      <c r="C9" s="116">
        <f>SUM(C12:C13)</f>
        <v>166031</v>
      </c>
      <c r="D9" s="116">
        <f>D12+D13</f>
        <v>140636.9</v>
      </c>
      <c r="E9" s="116">
        <f>E12+E13</f>
        <v>173408</v>
      </c>
      <c r="F9" s="213">
        <f>SUM(F12:F13)</f>
        <v>215347</v>
      </c>
      <c r="G9" s="213"/>
      <c r="H9" s="213">
        <f>SUM(H12:H13)</f>
        <v>215347</v>
      </c>
      <c r="I9" s="213">
        <f>SUM(I12:I13)</f>
        <v>0</v>
      </c>
      <c r="J9" s="213">
        <f>SUM(J12:J13)</f>
        <v>215347</v>
      </c>
      <c r="K9" s="210">
        <f>SUM(K12:K13)</f>
        <v>0</v>
      </c>
      <c r="L9" s="211">
        <v>215355</v>
      </c>
      <c r="M9" s="209"/>
      <c r="N9" s="210">
        <f t="shared" si="2"/>
        <v>0</v>
      </c>
      <c r="O9" s="211">
        <v>215355</v>
      </c>
      <c r="P9" s="187"/>
      <c r="Q9" s="187">
        <f>O9+P9</f>
        <v>215355</v>
      </c>
      <c r="R9" s="187"/>
      <c r="S9" s="187">
        <v>200092</v>
      </c>
      <c r="T9" s="214">
        <v>238910</v>
      </c>
      <c r="U9" s="215">
        <v>266146</v>
      </c>
      <c r="V9" s="214">
        <v>296454</v>
      </c>
      <c r="W9" s="105">
        <v>27.18</v>
      </c>
      <c r="X9" s="294"/>
      <c r="Y9" s="78">
        <v>26.64</v>
      </c>
      <c r="Z9" s="78">
        <v>26.62</v>
      </c>
      <c r="AA9" s="67" t="s">
        <v>334</v>
      </c>
      <c r="AB9" s="62"/>
      <c r="AC9" s="15"/>
      <c r="AD9" s="15"/>
      <c r="AE9" s="15"/>
      <c r="AF9" s="15"/>
      <c r="AG9" s="15"/>
      <c r="AH9" s="15"/>
      <c r="AI9" s="15"/>
      <c r="AJ9" s="15"/>
    </row>
    <row r="10" spans="1:36" s="2" customFormat="1" ht="63" customHeight="1">
      <c r="A10" s="114" t="s">
        <v>463</v>
      </c>
      <c r="B10" s="115" t="s">
        <v>51</v>
      </c>
      <c r="C10" s="116">
        <v>266</v>
      </c>
      <c r="D10" s="116">
        <v>532.7</v>
      </c>
      <c r="E10" s="116">
        <v>597</v>
      </c>
      <c r="F10" s="213">
        <v>686</v>
      </c>
      <c r="G10" s="213"/>
      <c r="H10" s="213">
        <v>686</v>
      </c>
      <c r="I10" s="213"/>
      <c r="J10" s="213">
        <v>686</v>
      </c>
      <c r="K10" s="210"/>
      <c r="L10" s="211">
        <v>819</v>
      </c>
      <c r="M10" s="209"/>
      <c r="N10" s="210">
        <f t="shared" si="2"/>
        <v>-119</v>
      </c>
      <c r="O10" s="211">
        <v>700</v>
      </c>
      <c r="P10" s="187">
        <v>-200</v>
      </c>
      <c r="Q10" s="187">
        <f aca="true" t="shared" si="3" ref="Q10:Q16">O10+P10</f>
        <v>500</v>
      </c>
      <c r="R10" s="187"/>
      <c r="S10" s="187">
        <v>242</v>
      </c>
      <c r="T10" s="214">
        <v>278</v>
      </c>
      <c r="U10" s="215">
        <v>293</v>
      </c>
      <c r="V10" s="214">
        <v>308</v>
      </c>
      <c r="W10" s="64">
        <f>(U8-U16)/26.62*6.62+U16</f>
        <v>67221.31930879038</v>
      </c>
      <c r="X10" s="293"/>
      <c r="Y10" s="101">
        <f>U6-W10</f>
        <v>369577.6806912096</v>
      </c>
      <c r="Z10" s="65">
        <f>AB10/Y10*100</f>
        <v>4.869071088477127</v>
      </c>
      <c r="AA10" s="63" t="s">
        <v>363</v>
      </c>
      <c r="AB10" s="95">
        <v>17995</v>
      </c>
      <c r="AC10" s="67">
        <f>Y10*0.05</f>
        <v>18478.88403456048</v>
      </c>
      <c r="AD10" s="15"/>
      <c r="AE10" s="15"/>
      <c r="AF10" s="15"/>
      <c r="AG10" s="15"/>
      <c r="AH10" s="15"/>
      <c r="AI10" s="15"/>
      <c r="AJ10" s="15"/>
    </row>
    <row r="11" spans="1:22" ht="15" hidden="1">
      <c r="A11" s="117"/>
      <c r="B11" s="136"/>
      <c r="C11" s="117"/>
      <c r="D11" s="117"/>
      <c r="E11" s="118"/>
      <c r="F11" s="216"/>
      <c r="G11" s="216"/>
      <c r="H11" s="216"/>
      <c r="I11" s="216"/>
      <c r="J11" s="216"/>
      <c r="K11" s="216"/>
      <c r="L11" s="217"/>
      <c r="M11" s="216"/>
      <c r="N11" s="210">
        <f t="shared" si="2"/>
        <v>0</v>
      </c>
      <c r="O11" s="217"/>
      <c r="P11" s="218"/>
      <c r="Q11" s="187">
        <f t="shared" si="3"/>
        <v>0</v>
      </c>
      <c r="R11" s="187"/>
      <c r="S11" s="187"/>
      <c r="T11" s="219"/>
      <c r="U11" s="220"/>
      <c r="V11" s="219"/>
    </row>
    <row r="12" spans="1:36" s="2" customFormat="1" ht="66.75" customHeight="1" hidden="1">
      <c r="A12" s="119" t="s">
        <v>52</v>
      </c>
      <c r="B12" s="120" t="s">
        <v>53</v>
      </c>
      <c r="C12" s="121">
        <v>165591</v>
      </c>
      <c r="D12" s="121">
        <v>139996.1</v>
      </c>
      <c r="E12" s="121">
        <v>172695</v>
      </c>
      <c r="F12" s="213">
        <v>214528</v>
      </c>
      <c r="G12" s="213"/>
      <c r="H12" s="213">
        <v>214528</v>
      </c>
      <c r="I12" s="213"/>
      <c r="J12" s="213">
        <v>214528</v>
      </c>
      <c r="K12" s="210"/>
      <c r="L12" s="211">
        <v>214528</v>
      </c>
      <c r="M12" s="209"/>
      <c r="N12" s="210">
        <f t="shared" si="2"/>
        <v>-214528</v>
      </c>
      <c r="O12" s="211"/>
      <c r="P12" s="187"/>
      <c r="Q12" s="187">
        <f t="shared" si="3"/>
        <v>0</v>
      </c>
      <c r="R12" s="187"/>
      <c r="S12" s="187"/>
      <c r="T12" s="221">
        <v>234977</v>
      </c>
      <c r="U12" s="222">
        <v>260712</v>
      </c>
      <c r="V12" s="221"/>
      <c r="W12" s="87" t="s">
        <v>380</v>
      </c>
      <c r="X12" s="296"/>
      <c r="Y12" s="45"/>
      <c r="Z12" s="40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2" customFormat="1" ht="48" customHeight="1" hidden="1">
      <c r="A13" s="119" t="s">
        <v>54</v>
      </c>
      <c r="B13" s="120" t="s">
        <v>55</v>
      </c>
      <c r="C13" s="121">
        <v>440</v>
      </c>
      <c r="D13" s="121">
        <v>640.8</v>
      </c>
      <c r="E13" s="121">
        <v>713</v>
      </c>
      <c r="F13" s="213">
        <v>819</v>
      </c>
      <c r="G13" s="213"/>
      <c r="H13" s="213">
        <v>819</v>
      </c>
      <c r="I13" s="213"/>
      <c r="J13" s="213">
        <v>819</v>
      </c>
      <c r="K13" s="210"/>
      <c r="L13" s="211">
        <v>819</v>
      </c>
      <c r="M13" s="209"/>
      <c r="N13" s="210">
        <f t="shared" si="2"/>
        <v>-819</v>
      </c>
      <c r="O13" s="211"/>
      <c r="P13" s="187"/>
      <c r="Q13" s="187">
        <f t="shared" si="3"/>
        <v>0</v>
      </c>
      <c r="R13" s="187"/>
      <c r="S13" s="187"/>
      <c r="T13" s="221">
        <v>852</v>
      </c>
      <c r="U13" s="222">
        <v>892</v>
      </c>
      <c r="V13" s="221"/>
      <c r="W13" s="44"/>
      <c r="X13" s="297"/>
      <c r="Y13" s="45"/>
      <c r="Z13" s="40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2" customFormat="1" ht="35.25" customHeight="1">
      <c r="A14" s="114" t="s">
        <v>464</v>
      </c>
      <c r="B14" s="115" t="s">
        <v>214</v>
      </c>
      <c r="C14" s="116">
        <v>142</v>
      </c>
      <c r="D14" s="116">
        <v>75.3</v>
      </c>
      <c r="E14" s="116">
        <v>116</v>
      </c>
      <c r="F14" s="213">
        <v>141</v>
      </c>
      <c r="G14" s="213"/>
      <c r="H14" s="213">
        <v>141</v>
      </c>
      <c r="I14" s="213"/>
      <c r="J14" s="213">
        <v>141</v>
      </c>
      <c r="K14" s="210"/>
      <c r="L14" s="211">
        <v>215</v>
      </c>
      <c r="M14" s="209"/>
      <c r="N14" s="210">
        <f t="shared" si="2"/>
        <v>119</v>
      </c>
      <c r="O14" s="211">
        <v>334</v>
      </c>
      <c r="P14" s="187">
        <v>100</v>
      </c>
      <c r="Q14" s="187">
        <f t="shared" si="3"/>
        <v>434</v>
      </c>
      <c r="R14" s="187"/>
      <c r="S14" s="187">
        <v>493</v>
      </c>
      <c r="T14" s="214">
        <v>591</v>
      </c>
      <c r="U14" s="215">
        <v>659</v>
      </c>
      <c r="V14" s="214">
        <v>734</v>
      </c>
      <c r="W14" s="41"/>
      <c r="X14" s="298"/>
      <c r="Y14" s="42"/>
      <c r="Z14" s="40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2" customFormat="1" ht="48.75" customHeight="1" hidden="1">
      <c r="A15" s="122" t="s">
        <v>279</v>
      </c>
      <c r="B15" s="115" t="s">
        <v>333</v>
      </c>
      <c r="C15" s="116">
        <v>46</v>
      </c>
      <c r="D15" s="116">
        <v>169.3</v>
      </c>
      <c r="E15" s="116">
        <v>196</v>
      </c>
      <c r="F15" s="213">
        <v>215</v>
      </c>
      <c r="G15" s="213"/>
      <c r="H15" s="213">
        <v>215</v>
      </c>
      <c r="I15" s="213"/>
      <c r="J15" s="213">
        <v>215</v>
      </c>
      <c r="K15" s="210"/>
      <c r="L15" s="211">
        <v>215</v>
      </c>
      <c r="M15" s="209"/>
      <c r="N15" s="210">
        <f t="shared" si="2"/>
        <v>-215</v>
      </c>
      <c r="O15" s="211"/>
      <c r="P15" s="187"/>
      <c r="Q15" s="187">
        <f t="shared" si="3"/>
        <v>0</v>
      </c>
      <c r="R15" s="187"/>
      <c r="S15" s="187"/>
      <c r="T15" s="214">
        <v>0</v>
      </c>
      <c r="U15" s="215">
        <v>0</v>
      </c>
      <c r="V15" s="214"/>
      <c r="W15" s="41"/>
      <c r="X15" s="298"/>
      <c r="Y15" s="42"/>
      <c r="Z15" s="40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2" customFormat="1" ht="66.75" customHeight="1">
      <c r="A16" s="114" t="s">
        <v>465</v>
      </c>
      <c r="B16" s="115" t="s">
        <v>333</v>
      </c>
      <c r="C16" s="116">
        <v>0</v>
      </c>
      <c r="D16" s="116">
        <v>147.1</v>
      </c>
      <c r="E16" s="116">
        <v>177</v>
      </c>
      <c r="F16" s="213">
        <v>380</v>
      </c>
      <c r="G16" s="213"/>
      <c r="H16" s="213">
        <v>380</v>
      </c>
      <c r="I16" s="213"/>
      <c r="J16" s="213">
        <v>380</v>
      </c>
      <c r="K16" s="210"/>
      <c r="L16" s="211">
        <v>380</v>
      </c>
      <c r="M16" s="209"/>
      <c r="N16" s="210">
        <f t="shared" si="2"/>
        <v>0</v>
      </c>
      <c r="O16" s="211">
        <v>380</v>
      </c>
      <c r="P16" s="187">
        <v>100</v>
      </c>
      <c r="Q16" s="187">
        <f t="shared" si="3"/>
        <v>480</v>
      </c>
      <c r="R16" s="187"/>
      <c r="S16" s="187">
        <v>561</v>
      </c>
      <c r="T16" s="214">
        <v>719</v>
      </c>
      <c r="U16" s="215">
        <v>798</v>
      </c>
      <c r="V16" s="214">
        <v>888</v>
      </c>
      <c r="W16" s="46"/>
      <c r="X16" s="299"/>
      <c r="Y16" s="46"/>
      <c r="Z16" s="14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2" customFormat="1" ht="19.5" customHeight="1">
      <c r="A17" s="110" t="s">
        <v>56</v>
      </c>
      <c r="B17" s="109" t="s">
        <v>57</v>
      </c>
      <c r="C17" s="109">
        <f>C21+C19</f>
        <v>24418</v>
      </c>
      <c r="D17" s="109">
        <f>D21+D19</f>
        <v>20407.2</v>
      </c>
      <c r="E17" s="109">
        <f>E23+E19+E22+E24</f>
        <v>21813.5</v>
      </c>
      <c r="F17" s="204">
        <f>F21+F18</f>
        <v>30013</v>
      </c>
      <c r="G17" s="204"/>
      <c r="H17" s="204">
        <f aca="true" t="shared" si="4" ref="H17:V17">H21+H18</f>
        <v>30013</v>
      </c>
      <c r="I17" s="204">
        <f t="shared" si="4"/>
        <v>0</v>
      </c>
      <c r="J17" s="204">
        <f t="shared" si="4"/>
        <v>30013</v>
      </c>
      <c r="K17" s="205">
        <f t="shared" si="4"/>
        <v>0</v>
      </c>
      <c r="L17" s="206">
        <f>L21+L18</f>
        <v>30013</v>
      </c>
      <c r="M17" s="206">
        <f>M21+M18</f>
        <v>0</v>
      </c>
      <c r="N17" s="205">
        <f>N21+N18</f>
        <v>0</v>
      </c>
      <c r="O17" s="206">
        <f>O21+O18</f>
        <v>30013</v>
      </c>
      <c r="P17" s="186">
        <f>P22+P23</f>
        <v>0</v>
      </c>
      <c r="Q17" s="186">
        <f>Q18+Q21</f>
        <v>30013</v>
      </c>
      <c r="R17" s="186"/>
      <c r="S17" s="186">
        <f>S18+S21</f>
        <v>23520</v>
      </c>
      <c r="T17" s="204">
        <f t="shared" si="4"/>
        <v>24961</v>
      </c>
      <c r="U17" s="208">
        <f t="shared" si="4"/>
        <v>26123</v>
      </c>
      <c r="V17" s="204">
        <f t="shared" si="4"/>
        <v>27342</v>
      </c>
      <c r="W17" s="14"/>
      <c r="X17" s="290"/>
      <c r="Y17" s="14"/>
      <c r="Z17" s="14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2" customFormat="1" ht="35.25" customHeight="1">
      <c r="A18" s="113" t="s">
        <v>340</v>
      </c>
      <c r="B18" s="108" t="s">
        <v>358</v>
      </c>
      <c r="C18" s="109">
        <f>C19+C20</f>
        <v>10</v>
      </c>
      <c r="D18" s="108">
        <f>D19+D20</f>
        <v>5.5</v>
      </c>
      <c r="E18" s="108">
        <f>E19+E20</f>
        <v>5.5</v>
      </c>
      <c r="F18" s="209">
        <f>F19+F20</f>
        <v>9</v>
      </c>
      <c r="G18" s="209"/>
      <c r="H18" s="209">
        <f>H19+H20</f>
        <v>9</v>
      </c>
      <c r="I18" s="209">
        <f>I19+I20</f>
        <v>0</v>
      </c>
      <c r="J18" s="209">
        <f>J19+J20</f>
        <v>9</v>
      </c>
      <c r="K18" s="210">
        <f>K19+K20</f>
        <v>0</v>
      </c>
      <c r="L18" s="211">
        <f>L19+L20</f>
        <v>9</v>
      </c>
      <c r="M18" s="209"/>
      <c r="N18" s="210">
        <f t="shared" si="2"/>
        <v>9</v>
      </c>
      <c r="O18" s="211">
        <v>18</v>
      </c>
      <c r="P18" s="187"/>
      <c r="Q18" s="187">
        <f>O18+P18</f>
        <v>18</v>
      </c>
      <c r="R18" s="187"/>
      <c r="S18" s="187">
        <f>S19+S20</f>
        <v>18</v>
      </c>
      <c r="T18" s="209">
        <f>T19+T20</f>
        <v>88</v>
      </c>
      <c r="U18" s="212">
        <f>U19+U20</f>
        <v>106</v>
      </c>
      <c r="V18" s="209">
        <f>V19+V20</f>
        <v>127</v>
      </c>
      <c r="W18" s="64">
        <v>1</v>
      </c>
      <c r="X18" s="293"/>
      <c r="Y18" s="65">
        <v>1.538</v>
      </c>
      <c r="Z18" s="65">
        <v>1</v>
      </c>
      <c r="AA18" s="67" t="s">
        <v>366</v>
      </c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2" customFormat="1" ht="35.25" customHeight="1" hidden="1">
      <c r="A19" s="119" t="s">
        <v>340</v>
      </c>
      <c r="B19" s="124" t="s">
        <v>348</v>
      </c>
      <c r="C19" s="124">
        <v>10</v>
      </c>
      <c r="D19" s="124">
        <v>3.5</v>
      </c>
      <c r="E19" s="124">
        <v>3.5</v>
      </c>
      <c r="F19" s="223">
        <v>7</v>
      </c>
      <c r="G19" s="223"/>
      <c r="H19" s="223">
        <v>7</v>
      </c>
      <c r="I19" s="223"/>
      <c r="J19" s="223">
        <v>7</v>
      </c>
      <c r="K19" s="224"/>
      <c r="L19" s="225">
        <v>7</v>
      </c>
      <c r="M19" s="223"/>
      <c r="N19" s="210">
        <f t="shared" si="2"/>
        <v>11</v>
      </c>
      <c r="O19" s="225">
        <v>18</v>
      </c>
      <c r="P19" s="226"/>
      <c r="Q19" s="187">
        <f aca="true" t="shared" si="5" ref="Q19:Q24">O19+P19</f>
        <v>18</v>
      </c>
      <c r="R19" s="187"/>
      <c r="S19" s="187">
        <v>18</v>
      </c>
      <c r="T19" s="223">
        <v>88</v>
      </c>
      <c r="U19" s="227">
        <v>106</v>
      </c>
      <c r="V19" s="223">
        <v>127</v>
      </c>
      <c r="W19" s="64"/>
      <c r="X19" s="293"/>
      <c r="Y19" s="65"/>
      <c r="Z19" s="65"/>
      <c r="AA19" s="67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2" customFormat="1" ht="46.5" customHeight="1" hidden="1">
      <c r="A20" s="123" t="s">
        <v>359</v>
      </c>
      <c r="B20" s="124" t="s">
        <v>357</v>
      </c>
      <c r="C20" s="124">
        <v>0</v>
      </c>
      <c r="D20" s="124">
        <v>2</v>
      </c>
      <c r="E20" s="124">
        <v>2</v>
      </c>
      <c r="F20" s="223">
        <v>2</v>
      </c>
      <c r="G20" s="223"/>
      <c r="H20" s="223">
        <v>2</v>
      </c>
      <c r="I20" s="223"/>
      <c r="J20" s="223">
        <v>2</v>
      </c>
      <c r="K20" s="224"/>
      <c r="L20" s="225">
        <v>2</v>
      </c>
      <c r="M20" s="223"/>
      <c r="N20" s="210">
        <f t="shared" si="2"/>
        <v>-2</v>
      </c>
      <c r="O20" s="225">
        <v>0</v>
      </c>
      <c r="P20" s="226"/>
      <c r="Q20" s="187">
        <f t="shared" si="5"/>
        <v>0</v>
      </c>
      <c r="R20" s="187"/>
      <c r="S20" s="187">
        <v>0</v>
      </c>
      <c r="T20" s="223">
        <v>0</v>
      </c>
      <c r="U20" s="227">
        <v>0</v>
      </c>
      <c r="V20" s="223">
        <v>0</v>
      </c>
      <c r="W20" s="14"/>
      <c r="X20" s="290"/>
      <c r="Y20" s="14"/>
      <c r="Z20" s="14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2" customFormat="1" ht="22.5" customHeight="1">
      <c r="A21" s="113" t="s">
        <v>58</v>
      </c>
      <c r="B21" s="108" t="s">
        <v>466</v>
      </c>
      <c r="C21" s="108">
        <f>C22+C23</f>
        <v>24408</v>
      </c>
      <c r="D21" s="108">
        <f>D22+D23</f>
        <v>20403.7</v>
      </c>
      <c r="E21" s="108">
        <f>E22+E23</f>
        <v>21810</v>
      </c>
      <c r="F21" s="209">
        <f>F22+F23</f>
        <v>30004</v>
      </c>
      <c r="G21" s="209"/>
      <c r="H21" s="209">
        <f>H22+H23</f>
        <v>30004</v>
      </c>
      <c r="I21" s="209"/>
      <c r="J21" s="209">
        <f aca="true" t="shared" si="6" ref="J21:V21">J22+J23</f>
        <v>30004</v>
      </c>
      <c r="K21" s="210">
        <f t="shared" si="6"/>
        <v>0</v>
      </c>
      <c r="L21" s="211">
        <f t="shared" si="6"/>
        <v>30004</v>
      </c>
      <c r="M21" s="211">
        <f t="shared" si="6"/>
        <v>0</v>
      </c>
      <c r="N21" s="210">
        <f t="shared" si="6"/>
        <v>-9</v>
      </c>
      <c r="O21" s="211">
        <f t="shared" si="6"/>
        <v>29995</v>
      </c>
      <c r="P21" s="187"/>
      <c r="Q21" s="187">
        <f t="shared" si="5"/>
        <v>29995</v>
      </c>
      <c r="R21" s="187"/>
      <c r="S21" s="187">
        <f>S22+S23+S24</f>
        <v>23502</v>
      </c>
      <c r="T21" s="209">
        <f t="shared" si="6"/>
        <v>24873</v>
      </c>
      <c r="U21" s="212">
        <f t="shared" si="6"/>
        <v>26017</v>
      </c>
      <c r="V21" s="209">
        <f t="shared" si="6"/>
        <v>27215</v>
      </c>
      <c r="W21" s="84" t="s">
        <v>381</v>
      </c>
      <c r="X21" s="300"/>
      <c r="Y21" s="61"/>
      <c r="Z21" s="61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2" customFormat="1" ht="21" customHeight="1">
      <c r="A22" s="113" t="s">
        <v>58</v>
      </c>
      <c r="B22" s="108" t="s">
        <v>346</v>
      </c>
      <c r="C22" s="108">
        <v>19068</v>
      </c>
      <c r="D22" s="108">
        <v>14511.2</v>
      </c>
      <c r="E22" s="108">
        <v>15910</v>
      </c>
      <c r="F22" s="209">
        <v>29816</v>
      </c>
      <c r="G22" s="209"/>
      <c r="H22" s="209">
        <v>29816</v>
      </c>
      <c r="I22" s="209"/>
      <c r="J22" s="209">
        <v>29816</v>
      </c>
      <c r="K22" s="210">
        <v>-50</v>
      </c>
      <c r="L22" s="211">
        <f>29816+K22</f>
        <v>29766</v>
      </c>
      <c r="M22" s="209"/>
      <c r="N22" s="210">
        <f>O22-L22</f>
        <v>-138</v>
      </c>
      <c r="O22" s="211">
        <v>29628</v>
      </c>
      <c r="P22" s="187">
        <v>-30</v>
      </c>
      <c r="Q22" s="187">
        <f t="shared" si="5"/>
        <v>29598</v>
      </c>
      <c r="R22" s="187"/>
      <c r="S22" s="187">
        <v>23085.6</v>
      </c>
      <c r="T22" s="209">
        <v>24360</v>
      </c>
      <c r="U22" s="212">
        <v>25607</v>
      </c>
      <c r="V22" s="209">
        <v>26887</v>
      </c>
      <c r="W22" s="61">
        <v>1.4942</v>
      </c>
      <c r="X22" s="301"/>
      <c r="Y22" s="61">
        <v>1.055</v>
      </c>
      <c r="Z22" s="61">
        <v>1.05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2" customFormat="1" ht="34.5" customHeight="1">
      <c r="A23" s="113" t="s">
        <v>360</v>
      </c>
      <c r="B23" s="108" t="s">
        <v>347</v>
      </c>
      <c r="C23" s="108">
        <v>5340</v>
      </c>
      <c r="D23" s="108">
        <v>5892.5</v>
      </c>
      <c r="E23" s="108">
        <v>5900</v>
      </c>
      <c r="F23" s="209">
        <v>188</v>
      </c>
      <c r="G23" s="209"/>
      <c r="H23" s="209">
        <v>188</v>
      </c>
      <c r="I23" s="209"/>
      <c r="J23" s="209">
        <v>188</v>
      </c>
      <c r="K23" s="210">
        <v>50</v>
      </c>
      <c r="L23" s="211">
        <f>188+K23</f>
        <v>238</v>
      </c>
      <c r="M23" s="209"/>
      <c r="N23" s="210">
        <f t="shared" si="2"/>
        <v>129</v>
      </c>
      <c r="O23" s="211">
        <v>367</v>
      </c>
      <c r="P23" s="187">
        <v>30</v>
      </c>
      <c r="Q23" s="187">
        <f t="shared" si="5"/>
        <v>397</v>
      </c>
      <c r="R23" s="187"/>
      <c r="S23" s="187">
        <v>416.4</v>
      </c>
      <c r="T23" s="209">
        <v>513</v>
      </c>
      <c r="U23" s="212">
        <v>410</v>
      </c>
      <c r="V23" s="209">
        <v>328</v>
      </c>
      <c r="W23" s="66" t="s">
        <v>364</v>
      </c>
      <c r="X23" s="302"/>
      <c r="Y23" s="66" t="s">
        <v>365</v>
      </c>
      <c r="Z23" s="66" t="s">
        <v>372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s="2" customFormat="1" ht="18.75" customHeight="1" hidden="1">
      <c r="A24" s="113" t="s">
        <v>353</v>
      </c>
      <c r="B24" s="108" t="s">
        <v>350</v>
      </c>
      <c r="C24" s="108"/>
      <c r="D24" s="108"/>
      <c r="E24" s="108"/>
      <c r="F24" s="204"/>
      <c r="G24" s="204"/>
      <c r="H24" s="204"/>
      <c r="I24" s="204"/>
      <c r="J24" s="204"/>
      <c r="K24" s="205"/>
      <c r="L24" s="206"/>
      <c r="M24" s="204"/>
      <c r="N24" s="205">
        <f t="shared" si="2"/>
        <v>0</v>
      </c>
      <c r="O24" s="206"/>
      <c r="P24" s="186"/>
      <c r="Q24" s="187">
        <f t="shared" si="5"/>
        <v>0</v>
      </c>
      <c r="R24" s="187"/>
      <c r="S24" s="187"/>
      <c r="T24" s="209"/>
      <c r="U24" s="212"/>
      <c r="V24" s="209"/>
      <c r="W24" s="46"/>
      <c r="X24" s="299"/>
      <c r="Y24" s="46"/>
      <c r="Z24" s="14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s="2" customFormat="1" ht="24" customHeight="1">
      <c r="A25" s="110" t="s">
        <v>59</v>
      </c>
      <c r="B25" s="109" t="s">
        <v>60</v>
      </c>
      <c r="C25" s="109">
        <f>C26+C28</f>
        <v>65270</v>
      </c>
      <c r="D25" s="109">
        <f>D26+D28</f>
        <v>57962.1</v>
      </c>
      <c r="E25" s="109">
        <f>E26+E28</f>
        <v>58585</v>
      </c>
      <c r="F25" s="204">
        <f>F26+F28</f>
        <v>64888</v>
      </c>
      <c r="G25" s="204"/>
      <c r="H25" s="204">
        <f>H26+H28</f>
        <v>64888</v>
      </c>
      <c r="I25" s="204">
        <f>I26+I28</f>
        <v>-5100</v>
      </c>
      <c r="J25" s="204">
        <f>J26+J28</f>
        <v>59788</v>
      </c>
      <c r="K25" s="205">
        <f>K26+K28</f>
        <v>0</v>
      </c>
      <c r="L25" s="206">
        <f>L26+L28</f>
        <v>59788</v>
      </c>
      <c r="M25" s="204"/>
      <c r="N25" s="205">
        <f t="shared" si="2"/>
        <v>0</v>
      </c>
      <c r="O25" s="206">
        <v>59788</v>
      </c>
      <c r="P25" s="186"/>
      <c r="Q25" s="186">
        <f>Q26+Q28</f>
        <v>59788</v>
      </c>
      <c r="R25" s="186"/>
      <c r="S25" s="186">
        <f>S26+S28</f>
        <v>55815.5</v>
      </c>
      <c r="T25" s="204">
        <f>T26+T28</f>
        <v>44192</v>
      </c>
      <c r="U25" s="208">
        <f>U26+U28</f>
        <v>44532</v>
      </c>
      <c r="V25" s="204">
        <f>V26+V28</f>
        <v>46282</v>
      </c>
      <c r="W25" s="39"/>
      <c r="X25" s="303"/>
      <c r="Y25" s="40"/>
      <c r="Z25" s="40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s="2" customFormat="1" ht="20.25" customHeight="1">
      <c r="A26" s="113" t="s">
        <v>61</v>
      </c>
      <c r="B26" s="108" t="s">
        <v>62</v>
      </c>
      <c r="C26" s="108">
        <f aca="true" t="shared" si="7" ref="C26:V26">C27</f>
        <v>135</v>
      </c>
      <c r="D26" s="108">
        <f t="shared" si="7"/>
        <v>593.4</v>
      </c>
      <c r="E26" s="108">
        <f t="shared" si="7"/>
        <v>635</v>
      </c>
      <c r="F26" s="209">
        <f t="shared" si="7"/>
        <v>982</v>
      </c>
      <c r="G26" s="209"/>
      <c r="H26" s="209">
        <f t="shared" si="7"/>
        <v>982</v>
      </c>
      <c r="I26" s="209">
        <f t="shared" si="7"/>
        <v>0</v>
      </c>
      <c r="J26" s="209">
        <f t="shared" si="7"/>
        <v>982</v>
      </c>
      <c r="K26" s="210">
        <f t="shared" si="7"/>
        <v>0</v>
      </c>
      <c r="L26" s="211">
        <f t="shared" si="7"/>
        <v>982</v>
      </c>
      <c r="M26" s="209"/>
      <c r="N26" s="210">
        <f t="shared" si="2"/>
        <v>0</v>
      </c>
      <c r="O26" s="211">
        <v>982</v>
      </c>
      <c r="P26" s="187"/>
      <c r="Q26" s="187">
        <f>O26+P26</f>
        <v>982</v>
      </c>
      <c r="R26" s="187"/>
      <c r="S26" s="187">
        <f>S27</f>
        <v>982</v>
      </c>
      <c r="T26" s="209">
        <f t="shared" si="7"/>
        <v>1443</v>
      </c>
      <c r="U26" s="212">
        <f t="shared" si="7"/>
        <v>1486</v>
      </c>
      <c r="V26" s="209">
        <f t="shared" si="7"/>
        <v>1531</v>
      </c>
      <c r="W26" s="39"/>
      <c r="X26" s="303"/>
      <c r="Y26" s="40"/>
      <c r="Z26" s="40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2" customFormat="1" ht="36" customHeight="1">
      <c r="A27" s="123" t="s">
        <v>63</v>
      </c>
      <c r="B27" s="124" t="s">
        <v>64</v>
      </c>
      <c r="C27" s="124">
        <f>135+W26</f>
        <v>135</v>
      </c>
      <c r="D27" s="124">
        <v>593.4</v>
      </c>
      <c r="E27" s="124">
        <v>635</v>
      </c>
      <c r="F27" s="209">
        <v>982</v>
      </c>
      <c r="G27" s="209"/>
      <c r="H27" s="209">
        <v>982</v>
      </c>
      <c r="I27" s="209"/>
      <c r="J27" s="209">
        <v>982</v>
      </c>
      <c r="K27" s="210"/>
      <c r="L27" s="211">
        <v>982</v>
      </c>
      <c r="M27" s="209"/>
      <c r="N27" s="210">
        <f t="shared" si="2"/>
        <v>0</v>
      </c>
      <c r="O27" s="211">
        <v>982</v>
      </c>
      <c r="P27" s="187"/>
      <c r="Q27" s="187">
        <f aca="true" t="shared" si="8" ref="Q27:Q32">O27+P27</f>
        <v>982</v>
      </c>
      <c r="R27" s="187"/>
      <c r="S27" s="187">
        <v>982</v>
      </c>
      <c r="T27" s="209">
        <v>1443</v>
      </c>
      <c r="U27" s="212">
        <v>1486</v>
      </c>
      <c r="V27" s="209">
        <v>1531</v>
      </c>
      <c r="W27" s="92" t="s">
        <v>373</v>
      </c>
      <c r="X27" s="304"/>
      <c r="Y27" s="69"/>
      <c r="Z27" s="69"/>
      <c r="AA27" s="68"/>
      <c r="AB27" s="68"/>
      <c r="AC27" s="15"/>
      <c r="AD27" s="15"/>
      <c r="AE27" s="15"/>
      <c r="AF27" s="15"/>
      <c r="AG27" s="15"/>
      <c r="AH27" s="15"/>
      <c r="AI27" s="15"/>
      <c r="AJ27" s="15"/>
    </row>
    <row r="28" spans="1:36" s="2" customFormat="1" ht="16.5" customHeight="1">
      <c r="A28" s="113" t="s">
        <v>65</v>
      </c>
      <c r="B28" s="108" t="s">
        <v>66</v>
      </c>
      <c r="C28" s="108">
        <f>C29+C31</f>
        <v>65135</v>
      </c>
      <c r="D28" s="108">
        <f>D29+D31</f>
        <v>57368.7</v>
      </c>
      <c r="E28" s="109">
        <f>E29+E31</f>
        <v>57950</v>
      </c>
      <c r="F28" s="204">
        <f>F29+F31</f>
        <v>63906</v>
      </c>
      <c r="G28" s="204"/>
      <c r="H28" s="204">
        <f>H29+H31</f>
        <v>63906</v>
      </c>
      <c r="I28" s="204">
        <f>I29+I31</f>
        <v>-5100</v>
      </c>
      <c r="J28" s="204">
        <f>J29+J31</f>
        <v>58806</v>
      </c>
      <c r="K28" s="205">
        <f>K29+K31</f>
        <v>0</v>
      </c>
      <c r="L28" s="206">
        <f>L29+L31</f>
        <v>58806</v>
      </c>
      <c r="M28" s="204"/>
      <c r="N28" s="205">
        <f t="shared" si="2"/>
        <v>0</v>
      </c>
      <c r="O28" s="206">
        <v>58806</v>
      </c>
      <c r="P28" s="186"/>
      <c r="Q28" s="187">
        <f t="shared" si="8"/>
        <v>58806</v>
      </c>
      <c r="R28" s="187"/>
      <c r="S28" s="187">
        <f>S29+S31</f>
        <v>54833.5</v>
      </c>
      <c r="T28" s="204">
        <f>T29+T31</f>
        <v>42749</v>
      </c>
      <c r="U28" s="208">
        <f>U29+U31</f>
        <v>43046</v>
      </c>
      <c r="V28" s="204">
        <f>V29+V31</f>
        <v>44751</v>
      </c>
      <c r="W28" s="14"/>
      <c r="X28" s="290"/>
      <c r="Y28" s="14"/>
      <c r="Z28" s="14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2" customFormat="1" ht="33.75" customHeight="1">
      <c r="A29" s="113" t="s">
        <v>67</v>
      </c>
      <c r="B29" s="108" t="s">
        <v>68</v>
      </c>
      <c r="C29" s="108">
        <f aca="true" t="shared" si="9" ref="C29:V29">C30</f>
        <v>1380</v>
      </c>
      <c r="D29" s="108">
        <f t="shared" si="9"/>
        <v>1054.2</v>
      </c>
      <c r="E29" s="108">
        <f t="shared" si="9"/>
        <v>1136</v>
      </c>
      <c r="F29" s="209">
        <f t="shared" si="9"/>
        <v>1144</v>
      </c>
      <c r="G29" s="209"/>
      <c r="H29" s="209">
        <f t="shared" si="9"/>
        <v>1144</v>
      </c>
      <c r="I29" s="209">
        <f t="shared" si="9"/>
        <v>0</v>
      </c>
      <c r="J29" s="209">
        <f t="shared" si="9"/>
        <v>1144</v>
      </c>
      <c r="K29" s="210">
        <f t="shared" si="9"/>
        <v>0</v>
      </c>
      <c r="L29" s="211">
        <f t="shared" si="9"/>
        <v>1144</v>
      </c>
      <c r="M29" s="209"/>
      <c r="N29" s="210">
        <f>O29-L29</f>
        <v>0</v>
      </c>
      <c r="O29" s="211">
        <v>1144</v>
      </c>
      <c r="P29" s="187"/>
      <c r="Q29" s="187">
        <f t="shared" si="8"/>
        <v>1144</v>
      </c>
      <c r="R29" s="187"/>
      <c r="S29" s="187">
        <f>S30</f>
        <v>1207</v>
      </c>
      <c r="T29" s="209">
        <f t="shared" si="9"/>
        <v>1646</v>
      </c>
      <c r="U29" s="212">
        <f t="shared" si="9"/>
        <v>1687</v>
      </c>
      <c r="V29" s="209">
        <f t="shared" si="9"/>
        <v>1738</v>
      </c>
      <c r="W29" s="14"/>
      <c r="X29" s="290"/>
      <c r="Y29" s="14"/>
      <c r="Z29" s="14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2" customFormat="1" ht="51" customHeight="1">
      <c r="A30" s="123" t="s">
        <v>280</v>
      </c>
      <c r="B30" s="124" t="s">
        <v>69</v>
      </c>
      <c r="C30" s="108">
        <v>1380</v>
      </c>
      <c r="D30" s="108">
        <v>1054.2</v>
      </c>
      <c r="E30" s="108">
        <v>1136</v>
      </c>
      <c r="F30" s="209">
        <v>1144</v>
      </c>
      <c r="G30" s="209"/>
      <c r="H30" s="209">
        <v>1144</v>
      </c>
      <c r="I30" s="209"/>
      <c r="J30" s="209">
        <v>1144</v>
      </c>
      <c r="K30" s="210"/>
      <c r="L30" s="211">
        <v>1144</v>
      </c>
      <c r="M30" s="209"/>
      <c r="N30" s="210">
        <f t="shared" si="2"/>
        <v>0</v>
      </c>
      <c r="O30" s="211">
        <v>1144</v>
      </c>
      <c r="P30" s="187"/>
      <c r="Q30" s="187">
        <f t="shared" si="8"/>
        <v>1144</v>
      </c>
      <c r="R30" s="187"/>
      <c r="S30" s="187">
        <v>1207</v>
      </c>
      <c r="T30" s="209">
        <v>1646</v>
      </c>
      <c r="U30" s="212">
        <v>1687</v>
      </c>
      <c r="V30" s="209">
        <v>1738</v>
      </c>
      <c r="W30" s="81" t="s">
        <v>377</v>
      </c>
      <c r="X30" s="305"/>
      <c r="Y30" s="85" t="s">
        <v>378</v>
      </c>
      <c r="Z30" s="40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s="2" customFormat="1" ht="33" customHeight="1">
      <c r="A31" s="113" t="s">
        <v>70</v>
      </c>
      <c r="B31" s="108" t="s">
        <v>71</v>
      </c>
      <c r="C31" s="108">
        <f aca="true" t="shared" si="10" ref="C31:V31">C32</f>
        <v>63755</v>
      </c>
      <c r="D31" s="108">
        <f t="shared" si="10"/>
        <v>56314.5</v>
      </c>
      <c r="E31" s="108">
        <f t="shared" si="10"/>
        <v>56814</v>
      </c>
      <c r="F31" s="209">
        <f t="shared" si="10"/>
        <v>62762</v>
      </c>
      <c r="G31" s="209"/>
      <c r="H31" s="209">
        <f t="shared" si="10"/>
        <v>62762</v>
      </c>
      <c r="I31" s="209">
        <f t="shared" si="10"/>
        <v>-5100</v>
      </c>
      <c r="J31" s="209">
        <f t="shared" si="10"/>
        <v>57662</v>
      </c>
      <c r="K31" s="210">
        <f t="shared" si="10"/>
        <v>0</v>
      </c>
      <c r="L31" s="211">
        <f t="shared" si="10"/>
        <v>57662</v>
      </c>
      <c r="M31" s="209"/>
      <c r="N31" s="210">
        <f t="shared" si="2"/>
        <v>0</v>
      </c>
      <c r="O31" s="211">
        <v>57662</v>
      </c>
      <c r="P31" s="187"/>
      <c r="Q31" s="187">
        <f t="shared" si="8"/>
        <v>57662</v>
      </c>
      <c r="R31" s="187"/>
      <c r="S31" s="187">
        <f>S32</f>
        <v>53626.5</v>
      </c>
      <c r="T31" s="209">
        <f t="shared" si="10"/>
        <v>41103</v>
      </c>
      <c r="U31" s="212">
        <f t="shared" si="10"/>
        <v>41359</v>
      </c>
      <c r="V31" s="209">
        <f t="shared" si="10"/>
        <v>43013</v>
      </c>
      <c r="W31" s="39"/>
      <c r="X31" s="303"/>
      <c r="Y31" s="86"/>
      <c r="Z31" s="40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2" customFormat="1" ht="51" customHeight="1">
      <c r="A32" s="123" t="s">
        <v>281</v>
      </c>
      <c r="B32" s="124" t="s">
        <v>72</v>
      </c>
      <c r="C32" s="124">
        <f>63755+W31</f>
        <v>63755</v>
      </c>
      <c r="D32" s="124">
        <v>56314.5</v>
      </c>
      <c r="E32" s="124">
        <v>56814</v>
      </c>
      <c r="F32" s="209">
        <v>62762</v>
      </c>
      <c r="G32" s="209"/>
      <c r="H32" s="209">
        <v>62762</v>
      </c>
      <c r="I32" s="209">
        <v>-5100</v>
      </c>
      <c r="J32" s="209">
        <f>H32+I32</f>
        <v>57662</v>
      </c>
      <c r="K32" s="210"/>
      <c r="L32" s="211">
        <f>J32+K32</f>
        <v>57662</v>
      </c>
      <c r="M32" s="209"/>
      <c r="N32" s="210">
        <f t="shared" si="2"/>
        <v>0</v>
      </c>
      <c r="O32" s="211">
        <v>57662</v>
      </c>
      <c r="P32" s="187"/>
      <c r="Q32" s="187">
        <f t="shared" si="8"/>
        <v>57662</v>
      </c>
      <c r="R32" s="187"/>
      <c r="S32" s="187">
        <v>53626.5</v>
      </c>
      <c r="T32" s="223">
        <v>41103</v>
      </c>
      <c r="U32" s="227">
        <v>41359</v>
      </c>
      <c r="V32" s="223">
        <v>43013</v>
      </c>
      <c r="W32" s="106" t="s">
        <v>374</v>
      </c>
      <c r="X32" s="306"/>
      <c r="Y32" s="85" t="s">
        <v>379</v>
      </c>
      <c r="Z32" s="70"/>
      <c r="AA32" s="70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s="2" customFormat="1" ht="22.5" customHeight="1">
      <c r="A33" s="110" t="s">
        <v>247</v>
      </c>
      <c r="B33" s="109" t="s">
        <v>73</v>
      </c>
      <c r="C33" s="109">
        <f>C34+C36</f>
        <v>12770</v>
      </c>
      <c r="D33" s="109">
        <f>D34+D36</f>
        <v>10405.4</v>
      </c>
      <c r="E33" s="109">
        <f>E34+E36</f>
        <v>12628</v>
      </c>
      <c r="F33" s="204">
        <f>F34+F36</f>
        <v>3300</v>
      </c>
      <c r="G33" s="204"/>
      <c r="H33" s="204">
        <f>H34+H36</f>
        <v>3300</v>
      </c>
      <c r="I33" s="204">
        <f>I34+I36</f>
        <v>0</v>
      </c>
      <c r="J33" s="204">
        <f>J34+J36</f>
        <v>3300</v>
      </c>
      <c r="K33" s="205">
        <f>K34+K36</f>
        <v>0</v>
      </c>
      <c r="L33" s="206">
        <f>L34+L36</f>
        <v>3300</v>
      </c>
      <c r="M33" s="204"/>
      <c r="N33" s="205">
        <f t="shared" si="2"/>
        <v>0</v>
      </c>
      <c r="O33" s="206">
        <v>3300</v>
      </c>
      <c r="P33" s="186"/>
      <c r="Q33" s="186">
        <f>Q34+Q36</f>
        <v>3300</v>
      </c>
      <c r="R33" s="186"/>
      <c r="S33" s="186">
        <f>S34+S36</f>
        <v>3007.3</v>
      </c>
      <c r="T33" s="204">
        <f>T34+T36</f>
        <v>3383</v>
      </c>
      <c r="U33" s="208">
        <f>U34+U36</f>
        <v>3484</v>
      </c>
      <c r="V33" s="204">
        <f>V34+V36</f>
        <v>3606</v>
      </c>
      <c r="W33" s="14"/>
      <c r="X33" s="290"/>
      <c r="Y33" s="14"/>
      <c r="Z33" s="14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s="2" customFormat="1" ht="21" customHeight="1">
      <c r="A34" s="113" t="s">
        <v>74</v>
      </c>
      <c r="B34" s="108" t="s">
        <v>75</v>
      </c>
      <c r="C34" s="108">
        <f aca="true" t="shared" si="11" ref="C34:V34">C35</f>
        <v>3151</v>
      </c>
      <c r="D34" s="108">
        <f t="shared" si="11"/>
        <v>2564.1</v>
      </c>
      <c r="E34" s="108">
        <f t="shared" si="11"/>
        <v>3218</v>
      </c>
      <c r="F34" s="209">
        <f t="shared" si="11"/>
        <v>3300</v>
      </c>
      <c r="G34" s="209"/>
      <c r="H34" s="209">
        <f t="shared" si="11"/>
        <v>3300</v>
      </c>
      <c r="I34" s="209">
        <f t="shared" si="11"/>
        <v>0</v>
      </c>
      <c r="J34" s="209">
        <f t="shared" si="11"/>
        <v>3300</v>
      </c>
      <c r="K34" s="210">
        <f t="shared" si="11"/>
        <v>0</v>
      </c>
      <c r="L34" s="211">
        <f t="shared" si="11"/>
        <v>3300</v>
      </c>
      <c r="M34" s="209"/>
      <c r="N34" s="210">
        <f t="shared" si="2"/>
        <v>0</v>
      </c>
      <c r="O34" s="211">
        <v>3300</v>
      </c>
      <c r="P34" s="187"/>
      <c r="Q34" s="187">
        <f aca="true" t="shared" si="12" ref="Q34:Q41">O34+P34</f>
        <v>3300</v>
      </c>
      <c r="R34" s="187"/>
      <c r="S34" s="187">
        <f>S35</f>
        <v>3007.3</v>
      </c>
      <c r="T34" s="209">
        <f t="shared" si="11"/>
        <v>3383</v>
      </c>
      <c r="U34" s="212">
        <f t="shared" si="11"/>
        <v>3484</v>
      </c>
      <c r="V34" s="209">
        <f t="shared" si="11"/>
        <v>3606</v>
      </c>
      <c r="W34" s="14"/>
      <c r="X34" s="290"/>
      <c r="Y34" s="14"/>
      <c r="Z34" s="14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s="2" customFormat="1" ht="35.25" customHeight="1">
      <c r="A35" s="123" t="s">
        <v>76</v>
      </c>
      <c r="B35" s="124" t="s">
        <v>77</v>
      </c>
      <c r="C35" s="124">
        <v>3151</v>
      </c>
      <c r="D35" s="124">
        <v>2564.1</v>
      </c>
      <c r="E35" s="124">
        <v>3218</v>
      </c>
      <c r="F35" s="209">
        <v>3300</v>
      </c>
      <c r="G35" s="209"/>
      <c r="H35" s="209">
        <v>3300</v>
      </c>
      <c r="I35" s="209"/>
      <c r="J35" s="209">
        <v>3300</v>
      </c>
      <c r="K35" s="210"/>
      <c r="L35" s="211">
        <v>3300</v>
      </c>
      <c r="M35" s="209"/>
      <c r="N35" s="210">
        <f t="shared" si="2"/>
        <v>0</v>
      </c>
      <c r="O35" s="211">
        <v>3300</v>
      </c>
      <c r="P35" s="187"/>
      <c r="Q35" s="187">
        <f t="shared" si="12"/>
        <v>3300</v>
      </c>
      <c r="R35" s="187"/>
      <c r="S35" s="187">
        <v>3007.3</v>
      </c>
      <c r="T35" s="223">
        <v>3383</v>
      </c>
      <c r="U35" s="227">
        <v>3484</v>
      </c>
      <c r="V35" s="223">
        <v>3606</v>
      </c>
      <c r="W35" s="71">
        <v>1.03</v>
      </c>
      <c r="X35" s="307"/>
      <c r="Y35" s="14"/>
      <c r="Z35" s="14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s="2" customFormat="1" ht="33" customHeight="1" hidden="1">
      <c r="A36" s="113" t="s">
        <v>78</v>
      </c>
      <c r="B36" s="108" t="s">
        <v>79</v>
      </c>
      <c r="C36" s="108">
        <f aca="true" t="shared" si="13" ref="C36:V36">C37</f>
        <v>9619</v>
      </c>
      <c r="D36" s="108">
        <f t="shared" si="13"/>
        <v>7841.3</v>
      </c>
      <c r="E36" s="108">
        <f t="shared" si="13"/>
        <v>9410</v>
      </c>
      <c r="F36" s="209">
        <f t="shared" si="13"/>
        <v>0</v>
      </c>
      <c r="G36" s="209"/>
      <c r="H36" s="209">
        <f t="shared" si="13"/>
        <v>0</v>
      </c>
      <c r="I36" s="209">
        <f t="shared" si="13"/>
        <v>0</v>
      </c>
      <c r="J36" s="209">
        <f t="shared" si="13"/>
        <v>0</v>
      </c>
      <c r="K36" s="210"/>
      <c r="L36" s="211">
        <f t="shared" si="13"/>
        <v>0</v>
      </c>
      <c r="M36" s="209"/>
      <c r="N36" s="210">
        <f t="shared" si="2"/>
        <v>0</v>
      </c>
      <c r="O36" s="211">
        <v>0</v>
      </c>
      <c r="P36" s="187"/>
      <c r="Q36" s="187">
        <f t="shared" si="12"/>
        <v>0</v>
      </c>
      <c r="R36" s="187"/>
      <c r="S36" s="187">
        <f>S37</f>
        <v>0</v>
      </c>
      <c r="T36" s="209">
        <f t="shared" si="13"/>
        <v>0</v>
      </c>
      <c r="U36" s="212">
        <f t="shared" si="13"/>
        <v>0</v>
      </c>
      <c r="V36" s="209">
        <f t="shared" si="13"/>
        <v>0</v>
      </c>
      <c r="W36" s="61"/>
      <c r="X36" s="301"/>
      <c r="Y36" s="14"/>
      <c r="Z36" s="14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s="2" customFormat="1" ht="48.75" customHeight="1" hidden="1">
      <c r="A37" s="123" t="s">
        <v>80</v>
      </c>
      <c r="B37" s="124" t="s">
        <v>81</v>
      </c>
      <c r="C37" s="124">
        <v>9619</v>
      </c>
      <c r="D37" s="124">
        <v>7841.3</v>
      </c>
      <c r="E37" s="124">
        <v>9410</v>
      </c>
      <c r="F37" s="209">
        <v>0</v>
      </c>
      <c r="G37" s="209"/>
      <c r="H37" s="209">
        <v>0</v>
      </c>
      <c r="I37" s="209"/>
      <c r="J37" s="209">
        <v>0</v>
      </c>
      <c r="K37" s="210"/>
      <c r="L37" s="211">
        <v>0</v>
      </c>
      <c r="M37" s="209"/>
      <c r="N37" s="210">
        <f t="shared" si="2"/>
        <v>0</v>
      </c>
      <c r="O37" s="211">
        <v>0</v>
      </c>
      <c r="P37" s="187"/>
      <c r="Q37" s="187">
        <f t="shared" si="12"/>
        <v>0</v>
      </c>
      <c r="R37" s="187"/>
      <c r="S37" s="187">
        <v>0</v>
      </c>
      <c r="T37" s="223">
        <v>0</v>
      </c>
      <c r="U37" s="227">
        <v>0</v>
      </c>
      <c r="V37" s="223">
        <v>0</v>
      </c>
      <c r="W37" s="83" t="s">
        <v>375</v>
      </c>
      <c r="X37" s="308"/>
      <c r="Y37" s="14"/>
      <c r="Z37" s="14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s="2" customFormat="1" ht="20.25" customHeight="1" hidden="1">
      <c r="A38" s="110" t="s">
        <v>282</v>
      </c>
      <c r="B38" s="109" t="s">
        <v>262</v>
      </c>
      <c r="C38" s="109">
        <f>SUM(C40:C41)</f>
        <v>86</v>
      </c>
      <c r="D38" s="109">
        <f>D40+D41</f>
        <v>7.8</v>
      </c>
      <c r="E38" s="109">
        <f>E40+E41</f>
        <v>7.8</v>
      </c>
      <c r="F38" s="204">
        <f>F40+F41</f>
        <v>0</v>
      </c>
      <c r="G38" s="204"/>
      <c r="H38" s="204">
        <f>H40+H41</f>
        <v>0</v>
      </c>
      <c r="I38" s="204">
        <f>I40+I41</f>
        <v>0</v>
      </c>
      <c r="J38" s="204">
        <f>J40+J41</f>
        <v>0</v>
      </c>
      <c r="K38" s="205"/>
      <c r="L38" s="206">
        <f>L40+L41</f>
        <v>0</v>
      </c>
      <c r="M38" s="204"/>
      <c r="N38" s="205">
        <f t="shared" si="2"/>
        <v>0</v>
      </c>
      <c r="O38" s="206">
        <v>0</v>
      </c>
      <c r="P38" s="186"/>
      <c r="Q38" s="186">
        <f t="shared" si="12"/>
        <v>0</v>
      </c>
      <c r="R38" s="186"/>
      <c r="S38" s="186">
        <f>S39+S40+S41</f>
        <v>-1.4</v>
      </c>
      <c r="T38" s="204">
        <f>SUM(T40:T41)</f>
        <v>0</v>
      </c>
      <c r="U38" s="208">
        <f>SUM(U40:U41)</f>
        <v>0</v>
      </c>
      <c r="V38" s="204">
        <f>SUM(V40:V41)</f>
        <v>0</v>
      </c>
      <c r="W38" s="14"/>
      <c r="X38" s="290"/>
      <c r="Y38" s="14"/>
      <c r="Z38" s="14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s="2" customFormat="1" ht="38.25" customHeight="1" hidden="1">
      <c r="A39" s="113" t="s">
        <v>283</v>
      </c>
      <c r="B39" s="108" t="s">
        <v>271</v>
      </c>
      <c r="C39" s="108">
        <v>0</v>
      </c>
      <c r="D39" s="108">
        <v>0</v>
      </c>
      <c r="E39" s="108">
        <v>0</v>
      </c>
      <c r="F39" s="209">
        <f>C39+E39</f>
        <v>0</v>
      </c>
      <c r="G39" s="209"/>
      <c r="H39" s="209">
        <f>E39+G39</f>
        <v>0</v>
      </c>
      <c r="I39" s="209"/>
      <c r="J39" s="209">
        <f>G39+I39</f>
        <v>0</v>
      </c>
      <c r="K39" s="210"/>
      <c r="L39" s="211">
        <f>I39+K39</f>
        <v>0</v>
      </c>
      <c r="M39" s="209"/>
      <c r="N39" s="210">
        <f t="shared" si="2"/>
        <v>0</v>
      </c>
      <c r="O39" s="211">
        <v>0</v>
      </c>
      <c r="P39" s="187"/>
      <c r="Q39" s="187">
        <f t="shared" si="12"/>
        <v>0</v>
      </c>
      <c r="R39" s="187"/>
      <c r="S39" s="187">
        <v>0</v>
      </c>
      <c r="T39" s="209">
        <v>0</v>
      </c>
      <c r="U39" s="212">
        <v>0</v>
      </c>
      <c r="V39" s="209"/>
      <c r="W39" s="14"/>
      <c r="X39" s="290"/>
      <c r="Y39" s="14"/>
      <c r="Z39" s="14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2" customFormat="1" ht="19.5" customHeight="1" hidden="1">
      <c r="A40" s="113" t="s">
        <v>284</v>
      </c>
      <c r="B40" s="108" t="s">
        <v>272</v>
      </c>
      <c r="C40" s="108">
        <v>0</v>
      </c>
      <c r="D40" s="108">
        <v>0</v>
      </c>
      <c r="E40" s="108">
        <v>0</v>
      </c>
      <c r="F40" s="209">
        <f>C40+E40</f>
        <v>0</v>
      </c>
      <c r="G40" s="209"/>
      <c r="H40" s="209">
        <f>E40+G40</f>
        <v>0</v>
      </c>
      <c r="I40" s="209"/>
      <c r="J40" s="209">
        <f>G40+I40</f>
        <v>0</v>
      </c>
      <c r="K40" s="210"/>
      <c r="L40" s="211">
        <f>I40+K40</f>
        <v>0</v>
      </c>
      <c r="M40" s="209"/>
      <c r="N40" s="210">
        <f t="shared" si="2"/>
        <v>0</v>
      </c>
      <c r="O40" s="211">
        <v>0</v>
      </c>
      <c r="P40" s="187"/>
      <c r="Q40" s="187">
        <f t="shared" si="12"/>
        <v>0</v>
      </c>
      <c r="R40" s="187"/>
      <c r="S40" s="187">
        <v>0</v>
      </c>
      <c r="T40" s="209">
        <v>0</v>
      </c>
      <c r="U40" s="212">
        <v>0</v>
      </c>
      <c r="V40" s="209"/>
      <c r="W40" s="14"/>
      <c r="X40" s="290"/>
      <c r="Y40" s="14"/>
      <c r="Z40" s="14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s="2" customFormat="1" ht="35.25" customHeight="1" hidden="1">
      <c r="A41" s="113" t="s">
        <v>285</v>
      </c>
      <c r="B41" s="108" t="s">
        <v>396</v>
      </c>
      <c r="C41" s="108">
        <v>86</v>
      </c>
      <c r="D41" s="108">
        <v>7.8</v>
      </c>
      <c r="E41" s="108">
        <v>7.8</v>
      </c>
      <c r="F41" s="209">
        <v>0</v>
      </c>
      <c r="G41" s="209"/>
      <c r="H41" s="209">
        <v>0</v>
      </c>
      <c r="I41" s="209"/>
      <c r="J41" s="209">
        <v>0</v>
      </c>
      <c r="K41" s="210"/>
      <c r="L41" s="211">
        <v>0</v>
      </c>
      <c r="M41" s="209"/>
      <c r="N41" s="210">
        <f t="shared" si="2"/>
        <v>0</v>
      </c>
      <c r="O41" s="211">
        <v>0</v>
      </c>
      <c r="P41" s="187"/>
      <c r="Q41" s="187">
        <f t="shared" si="12"/>
        <v>0</v>
      </c>
      <c r="R41" s="187"/>
      <c r="S41" s="187">
        <v>-1.4</v>
      </c>
      <c r="T41" s="209">
        <v>0</v>
      </c>
      <c r="U41" s="212">
        <v>0</v>
      </c>
      <c r="V41" s="209"/>
      <c r="W41" s="71" t="s">
        <v>376</v>
      </c>
      <c r="X41" s="307"/>
      <c r="Y41" s="14"/>
      <c r="Z41" s="14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s="2" customFormat="1" ht="32.25" customHeight="1">
      <c r="A42" s="110" t="s">
        <v>82</v>
      </c>
      <c r="B42" s="109" t="s">
        <v>83</v>
      </c>
      <c r="C42" s="109">
        <f>C43+C49+C47</f>
        <v>28103</v>
      </c>
      <c r="D42" s="109">
        <f>D43+D49+D47</f>
        <v>30703.4</v>
      </c>
      <c r="E42" s="109">
        <f>E43+E49+E47</f>
        <v>35797.5</v>
      </c>
      <c r="F42" s="204">
        <f>F43+F49+F47</f>
        <v>35666</v>
      </c>
      <c r="G42" s="204"/>
      <c r="H42" s="204">
        <f>H43+H49+H47</f>
        <v>35666</v>
      </c>
      <c r="I42" s="204">
        <f>I43+I49+I47</f>
        <v>9102</v>
      </c>
      <c r="J42" s="204">
        <f>J43+J49+J47</f>
        <v>44768</v>
      </c>
      <c r="K42" s="205">
        <f>K43+K49+K47</f>
        <v>1</v>
      </c>
      <c r="L42" s="206">
        <f>L43+L49+L47</f>
        <v>44769</v>
      </c>
      <c r="M42" s="204"/>
      <c r="N42" s="205">
        <f>O42-L42</f>
        <v>-200</v>
      </c>
      <c r="O42" s="206">
        <v>44569</v>
      </c>
      <c r="P42" s="186">
        <f>P43+P47+P49+P51</f>
        <v>40</v>
      </c>
      <c r="Q42" s="186">
        <f>O42+P42</f>
        <v>44609</v>
      </c>
      <c r="R42" s="186"/>
      <c r="S42" s="186">
        <f>S43+S47+S49+S51</f>
        <v>44186.4</v>
      </c>
      <c r="T42" s="204">
        <f>T43+T49+T47</f>
        <v>50816</v>
      </c>
      <c r="U42" s="208">
        <f>U43+U49+U47</f>
        <v>42641</v>
      </c>
      <c r="V42" s="204">
        <f>V43+V49+V47</f>
        <v>44357</v>
      </c>
      <c r="W42" s="14"/>
      <c r="X42" s="290"/>
      <c r="Y42" s="14"/>
      <c r="Z42" s="14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s="2" customFormat="1" ht="53.25" customHeight="1">
      <c r="A43" s="113" t="s">
        <v>248</v>
      </c>
      <c r="B43" s="108" t="s">
        <v>84</v>
      </c>
      <c r="C43" s="108">
        <f>C44+C45+C46</f>
        <v>27857</v>
      </c>
      <c r="D43" s="108">
        <f>D44+D45+D46</f>
        <v>30505.9</v>
      </c>
      <c r="E43" s="108">
        <f>E44+E46</f>
        <v>35600</v>
      </c>
      <c r="F43" s="209">
        <f>F44+F45+F46</f>
        <v>35466</v>
      </c>
      <c r="G43" s="209"/>
      <c r="H43" s="209">
        <f>H44+H45+H46</f>
        <v>35466</v>
      </c>
      <c r="I43" s="209">
        <f>I44+I45+I46</f>
        <v>9100</v>
      </c>
      <c r="J43" s="209">
        <f>J44+J45+J46</f>
        <v>44566</v>
      </c>
      <c r="K43" s="210"/>
      <c r="L43" s="211">
        <f>L44+L45+L46</f>
        <v>44566</v>
      </c>
      <c r="M43" s="209"/>
      <c r="N43" s="210">
        <f t="shared" si="2"/>
        <v>0</v>
      </c>
      <c r="O43" s="211">
        <v>44566</v>
      </c>
      <c r="P43" s="187"/>
      <c r="Q43" s="187">
        <f aca="true" t="shared" si="14" ref="Q43:Q52">O43+P43</f>
        <v>44566</v>
      </c>
      <c r="R43" s="187"/>
      <c r="S43" s="187">
        <f>S44+S45+S46</f>
        <v>44025.1</v>
      </c>
      <c r="T43" s="209">
        <f>T44+T45+T46</f>
        <v>50610</v>
      </c>
      <c r="U43" s="212">
        <f>U44+U45+U46</f>
        <v>42421</v>
      </c>
      <c r="V43" s="209">
        <f>V44+V45+V46</f>
        <v>44135</v>
      </c>
      <c r="W43" s="14"/>
      <c r="X43" s="290"/>
      <c r="Y43" s="14"/>
      <c r="Z43" s="14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s="2" customFormat="1" ht="52.5" customHeight="1">
      <c r="A44" s="123" t="s">
        <v>249</v>
      </c>
      <c r="B44" s="124" t="s">
        <v>397</v>
      </c>
      <c r="C44" s="124">
        <v>22957</v>
      </c>
      <c r="D44" s="124">
        <v>24714.9</v>
      </c>
      <c r="E44" s="124">
        <v>28800</v>
      </c>
      <c r="F44" s="209">
        <v>28120</v>
      </c>
      <c r="G44" s="209"/>
      <c r="H44" s="209">
        <v>28120</v>
      </c>
      <c r="I44" s="209">
        <v>9100</v>
      </c>
      <c r="J44" s="209">
        <f>H44+I44</f>
        <v>37220</v>
      </c>
      <c r="K44" s="210"/>
      <c r="L44" s="211">
        <f>J44+K44</f>
        <v>37220</v>
      </c>
      <c r="M44" s="209"/>
      <c r="N44" s="210">
        <f t="shared" si="2"/>
        <v>0</v>
      </c>
      <c r="O44" s="211">
        <v>37220</v>
      </c>
      <c r="P44" s="187"/>
      <c r="Q44" s="187">
        <f t="shared" si="14"/>
        <v>37220</v>
      </c>
      <c r="R44" s="187"/>
      <c r="S44" s="187">
        <v>37977</v>
      </c>
      <c r="T44" s="223">
        <v>42860</v>
      </c>
      <c r="U44" s="227">
        <v>34283</v>
      </c>
      <c r="V44" s="223">
        <v>35997</v>
      </c>
      <c r="W44" s="61" t="s">
        <v>38</v>
      </c>
      <c r="X44" s="301"/>
      <c r="Y44" s="14"/>
      <c r="Z44" s="14"/>
      <c r="AA44" s="15"/>
      <c r="AB44" s="15"/>
      <c r="AC44" s="15"/>
      <c r="AD44" s="15"/>
      <c r="AE44" s="15"/>
      <c r="AF44" s="15"/>
      <c r="AG44" s="15">
        <v>29066</v>
      </c>
      <c r="AH44" s="15" t="s">
        <v>351</v>
      </c>
      <c r="AI44" s="15"/>
      <c r="AJ44" s="15"/>
    </row>
    <row r="45" spans="1:36" s="2" customFormat="1" ht="50.25" customHeight="1" hidden="1">
      <c r="A45" s="123" t="s">
        <v>286</v>
      </c>
      <c r="B45" s="124" t="s">
        <v>263</v>
      </c>
      <c r="C45" s="124">
        <v>0</v>
      </c>
      <c r="D45" s="124"/>
      <c r="E45" s="124"/>
      <c r="F45" s="204">
        <f>C45+E45</f>
        <v>0</v>
      </c>
      <c r="G45" s="204"/>
      <c r="H45" s="204">
        <f>E45+G45</f>
        <v>0</v>
      </c>
      <c r="I45" s="204"/>
      <c r="J45" s="204">
        <f>G45+I45</f>
        <v>0</v>
      </c>
      <c r="K45" s="205"/>
      <c r="L45" s="206">
        <f>I45+K45</f>
        <v>0</v>
      </c>
      <c r="M45" s="204"/>
      <c r="N45" s="205">
        <f t="shared" si="2"/>
        <v>0</v>
      </c>
      <c r="O45" s="206">
        <v>0</v>
      </c>
      <c r="P45" s="186"/>
      <c r="Q45" s="187">
        <f t="shared" si="14"/>
        <v>0</v>
      </c>
      <c r="R45" s="187"/>
      <c r="S45" s="187">
        <v>0</v>
      </c>
      <c r="T45" s="223">
        <v>0</v>
      </c>
      <c r="U45" s="227">
        <v>0</v>
      </c>
      <c r="V45" s="223">
        <v>0</v>
      </c>
      <c r="W45" s="14"/>
      <c r="X45" s="290"/>
      <c r="Y45" s="14"/>
      <c r="Z45" s="14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s="2" customFormat="1" ht="35.25" customHeight="1">
      <c r="A46" s="123" t="s">
        <v>250</v>
      </c>
      <c r="B46" s="124" t="s">
        <v>85</v>
      </c>
      <c r="C46" s="124">
        <v>4900</v>
      </c>
      <c r="D46" s="124">
        <v>5791</v>
      </c>
      <c r="E46" s="124">
        <v>6800</v>
      </c>
      <c r="F46" s="209">
        <v>7346</v>
      </c>
      <c r="G46" s="209"/>
      <c r="H46" s="209">
        <v>7346</v>
      </c>
      <c r="I46" s="209"/>
      <c r="J46" s="209">
        <v>7346</v>
      </c>
      <c r="K46" s="210"/>
      <c r="L46" s="211">
        <v>7346</v>
      </c>
      <c r="M46" s="209"/>
      <c r="N46" s="210">
        <f t="shared" si="2"/>
        <v>0</v>
      </c>
      <c r="O46" s="211">
        <v>7346</v>
      </c>
      <c r="P46" s="187"/>
      <c r="Q46" s="187">
        <f t="shared" si="14"/>
        <v>7346</v>
      </c>
      <c r="R46" s="187"/>
      <c r="S46" s="187">
        <v>6048.1</v>
      </c>
      <c r="T46" s="223">
        <v>7750</v>
      </c>
      <c r="U46" s="227">
        <v>8138</v>
      </c>
      <c r="V46" s="223">
        <v>8138</v>
      </c>
      <c r="W46" s="14" t="s">
        <v>423</v>
      </c>
      <c r="X46" s="290"/>
      <c r="Y46" s="14"/>
      <c r="Z46" s="14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s="2" customFormat="1" ht="37.5" customHeight="1">
      <c r="A47" s="125" t="s">
        <v>287</v>
      </c>
      <c r="B47" s="108" t="s">
        <v>265</v>
      </c>
      <c r="C47" s="108">
        <f>C48</f>
        <v>0</v>
      </c>
      <c r="D47" s="108">
        <v>0</v>
      </c>
      <c r="E47" s="108"/>
      <c r="F47" s="204">
        <f>C47+E47</f>
        <v>0</v>
      </c>
      <c r="G47" s="204"/>
      <c r="H47" s="204">
        <f>E47+G47</f>
        <v>0</v>
      </c>
      <c r="I47" s="204">
        <f>I48</f>
        <v>2</v>
      </c>
      <c r="J47" s="204">
        <f>G47+I47</f>
        <v>2</v>
      </c>
      <c r="K47" s="205">
        <f>K48</f>
        <v>1</v>
      </c>
      <c r="L47" s="206">
        <f>I47+K47</f>
        <v>3</v>
      </c>
      <c r="M47" s="204"/>
      <c r="N47" s="205">
        <f t="shared" si="2"/>
        <v>0</v>
      </c>
      <c r="O47" s="206">
        <v>3</v>
      </c>
      <c r="P47" s="186"/>
      <c r="Q47" s="187">
        <f t="shared" si="14"/>
        <v>3</v>
      </c>
      <c r="R47" s="187"/>
      <c r="S47" s="187">
        <f>S48</f>
        <v>2.8</v>
      </c>
      <c r="T47" s="209">
        <f>T48</f>
        <v>6</v>
      </c>
      <c r="U47" s="212">
        <f>U48</f>
        <v>6</v>
      </c>
      <c r="V47" s="209">
        <f>V48</f>
        <v>6</v>
      </c>
      <c r="W47" s="14"/>
      <c r="X47" s="290"/>
      <c r="Y47" s="14"/>
      <c r="Z47" s="14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s="2" customFormat="1" ht="32.25" customHeight="1">
      <c r="A48" s="126" t="s">
        <v>264</v>
      </c>
      <c r="B48" s="124" t="s">
        <v>266</v>
      </c>
      <c r="C48" s="124">
        <v>0</v>
      </c>
      <c r="D48" s="124">
        <v>0</v>
      </c>
      <c r="E48" s="124"/>
      <c r="F48" s="209">
        <f>C48+E48</f>
        <v>0</v>
      </c>
      <c r="G48" s="209"/>
      <c r="H48" s="209">
        <f>E48+G48</f>
        <v>0</v>
      </c>
      <c r="I48" s="209">
        <v>2</v>
      </c>
      <c r="J48" s="209">
        <f>G48+I48</f>
        <v>2</v>
      </c>
      <c r="K48" s="210">
        <v>1</v>
      </c>
      <c r="L48" s="211">
        <f>I48+K48</f>
        <v>3</v>
      </c>
      <c r="M48" s="209"/>
      <c r="N48" s="210">
        <f t="shared" si="2"/>
        <v>0</v>
      </c>
      <c r="O48" s="211">
        <v>3</v>
      </c>
      <c r="P48" s="187"/>
      <c r="Q48" s="187">
        <f t="shared" si="14"/>
        <v>3</v>
      </c>
      <c r="R48" s="187"/>
      <c r="S48" s="187">
        <v>2.8</v>
      </c>
      <c r="T48" s="223">
        <v>6</v>
      </c>
      <c r="U48" s="227">
        <v>6</v>
      </c>
      <c r="V48" s="223">
        <v>6</v>
      </c>
      <c r="W48" s="14"/>
      <c r="X48" s="290"/>
      <c r="Y48" s="14"/>
      <c r="Z48" s="14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s="2" customFormat="1" ht="33.75" customHeight="1">
      <c r="A49" s="113" t="s">
        <v>86</v>
      </c>
      <c r="B49" s="108" t="s">
        <v>87</v>
      </c>
      <c r="C49" s="108">
        <f aca="true" t="shared" si="15" ref="C49:V49">C50</f>
        <v>246</v>
      </c>
      <c r="D49" s="108">
        <f t="shared" si="15"/>
        <v>197.5</v>
      </c>
      <c r="E49" s="108">
        <f t="shared" si="15"/>
        <v>197.5</v>
      </c>
      <c r="F49" s="209">
        <f t="shared" si="15"/>
        <v>200</v>
      </c>
      <c r="G49" s="209"/>
      <c r="H49" s="209">
        <f t="shared" si="15"/>
        <v>200</v>
      </c>
      <c r="I49" s="209">
        <f t="shared" si="15"/>
        <v>0</v>
      </c>
      <c r="J49" s="209">
        <f t="shared" si="15"/>
        <v>200</v>
      </c>
      <c r="K49" s="210"/>
      <c r="L49" s="211">
        <f t="shared" si="15"/>
        <v>200</v>
      </c>
      <c r="M49" s="209"/>
      <c r="N49" s="210">
        <f>O49-L49</f>
        <v>-200</v>
      </c>
      <c r="O49" s="228">
        <v>0</v>
      </c>
      <c r="P49" s="229"/>
      <c r="Q49" s="187">
        <f t="shared" si="14"/>
        <v>0</v>
      </c>
      <c r="R49" s="187"/>
      <c r="S49" s="187">
        <f>S50</f>
        <v>0</v>
      </c>
      <c r="T49" s="209">
        <f t="shared" si="15"/>
        <v>200</v>
      </c>
      <c r="U49" s="212">
        <f t="shared" si="15"/>
        <v>214</v>
      </c>
      <c r="V49" s="209">
        <f t="shared" si="15"/>
        <v>216</v>
      </c>
      <c r="W49" s="14"/>
      <c r="X49" s="290"/>
      <c r="Y49" s="14"/>
      <c r="Z49" s="14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s="2" customFormat="1" ht="35.25" customHeight="1">
      <c r="A50" s="127" t="s">
        <v>88</v>
      </c>
      <c r="B50" s="124" t="s">
        <v>89</v>
      </c>
      <c r="C50" s="124">
        <v>246</v>
      </c>
      <c r="D50" s="124">
        <v>197.5</v>
      </c>
      <c r="E50" s="124">
        <v>197.5</v>
      </c>
      <c r="F50" s="209">
        <v>200</v>
      </c>
      <c r="G50" s="209"/>
      <c r="H50" s="209">
        <v>200</v>
      </c>
      <c r="I50" s="209"/>
      <c r="J50" s="209">
        <v>200</v>
      </c>
      <c r="K50" s="210"/>
      <c r="L50" s="211">
        <v>200</v>
      </c>
      <c r="M50" s="209"/>
      <c r="N50" s="210">
        <f t="shared" si="2"/>
        <v>-200</v>
      </c>
      <c r="O50" s="228">
        <v>0</v>
      </c>
      <c r="P50" s="229"/>
      <c r="Q50" s="187">
        <f t="shared" si="14"/>
        <v>0</v>
      </c>
      <c r="R50" s="187"/>
      <c r="S50" s="187">
        <v>0</v>
      </c>
      <c r="T50" s="223">
        <v>200</v>
      </c>
      <c r="U50" s="227">
        <v>214</v>
      </c>
      <c r="V50" s="223">
        <v>216</v>
      </c>
      <c r="W50" s="14"/>
      <c r="X50" s="290"/>
      <c r="Y50" s="14"/>
      <c r="Z50" s="14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97" customFormat="1" ht="46.5" customHeight="1" hidden="1">
      <c r="A51" s="145" t="s">
        <v>490</v>
      </c>
      <c r="B51" s="176" t="s">
        <v>487</v>
      </c>
      <c r="C51" s="108"/>
      <c r="D51" s="108"/>
      <c r="E51" s="108"/>
      <c r="F51" s="209">
        <f>F52</f>
        <v>0</v>
      </c>
      <c r="G51" s="209"/>
      <c r="H51" s="209"/>
      <c r="I51" s="209"/>
      <c r="J51" s="209"/>
      <c r="K51" s="210"/>
      <c r="L51" s="211"/>
      <c r="M51" s="209"/>
      <c r="N51" s="210"/>
      <c r="O51" s="228">
        <v>0</v>
      </c>
      <c r="P51" s="229">
        <f>P52</f>
        <v>40</v>
      </c>
      <c r="Q51" s="187">
        <f t="shared" si="14"/>
        <v>40</v>
      </c>
      <c r="R51" s="187"/>
      <c r="S51" s="187">
        <f>S52</f>
        <v>158.5</v>
      </c>
      <c r="T51" s="209"/>
      <c r="U51" s="212"/>
      <c r="V51" s="209"/>
      <c r="W51" s="14"/>
      <c r="X51" s="290"/>
      <c r="Y51" s="14"/>
      <c r="Z51" s="14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2" customFormat="1" ht="48.75" customHeight="1" hidden="1">
      <c r="A52" s="127" t="s">
        <v>490</v>
      </c>
      <c r="B52" s="131" t="s">
        <v>488</v>
      </c>
      <c r="C52" s="124"/>
      <c r="D52" s="124"/>
      <c r="E52" s="124"/>
      <c r="F52" s="209">
        <v>0</v>
      </c>
      <c r="G52" s="209"/>
      <c r="H52" s="209"/>
      <c r="I52" s="209"/>
      <c r="J52" s="209"/>
      <c r="K52" s="210"/>
      <c r="L52" s="211"/>
      <c r="M52" s="209"/>
      <c r="N52" s="210"/>
      <c r="O52" s="228">
        <v>0</v>
      </c>
      <c r="P52" s="229">
        <v>40</v>
      </c>
      <c r="Q52" s="187">
        <f t="shared" si="14"/>
        <v>40</v>
      </c>
      <c r="R52" s="187"/>
      <c r="S52" s="187">
        <v>158.5</v>
      </c>
      <c r="T52" s="223"/>
      <c r="U52" s="227"/>
      <c r="V52" s="223"/>
      <c r="W52" s="14"/>
      <c r="X52" s="290"/>
      <c r="Y52" s="14"/>
      <c r="Z52" s="14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2" customFormat="1" ht="21" customHeight="1">
      <c r="A53" s="110" t="s">
        <v>90</v>
      </c>
      <c r="B53" s="109" t="s">
        <v>91</v>
      </c>
      <c r="C53" s="109">
        <f>C54</f>
        <v>3815</v>
      </c>
      <c r="D53" s="109">
        <f>D54</f>
        <v>4571.8</v>
      </c>
      <c r="E53" s="109">
        <f>E54</f>
        <v>4580</v>
      </c>
      <c r="F53" s="204">
        <f>F54</f>
        <v>3000</v>
      </c>
      <c r="G53" s="204"/>
      <c r="H53" s="204">
        <f>H54</f>
        <v>3000</v>
      </c>
      <c r="I53" s="204">
        <f>I54</f>
        <v>1784</v>
      </c>
      <c r="J53" s="204">
        <f>J54+J55+J56+J57</f>
        <v>4784</v>
      </c>
      <c r="K53" s="205">
        <f>K54+K55+K56+K57</f>
        <v>400</v>
      </c>
      <c r="L53" s="206">
        <f>L54+L55+L56+L57</f>
        <v>5184</v>
      </c>
      <c r="M53" s="204"/>
      <c r="N53" s="205">
        <f t="shared" si="2"/>
        <v>308</v>
      </c>
      <c r="O53" s="206">
        <v>5492</v>
      </c>
      <c r="P53" s="186"/>
      <c r="Q53" s="186">
        <f aca="true" t="shared" si="16" ref="Q53:Q58">O53+P53</f>
        <v>5492</v>
      </c>
      <c r="R53" s="186"/>
      <c r="S53" s="186">
        <f>S54+S55+S56+S57</f>
        <v>5980.799999999999</v>
      </c>
      <c r="T53" s="204">
        <f>T54+T55+T56+T57</f>
        <v>6268</v>
      </c>
      <c r="U53" s="208">
        <f>U54+U55+U56+U57</f>
        <v>6624</v>
      </c>
      <c r="V53" s="204">
        <f>V54+V55+V56+V57</f>
        <v>6955</v>
      </c>
      <c r="W53" s="14" t="s">
        <v>424</v>
      </c>
      <c r="X53" s="290"/>
      <c r="Y53" s="14"/>
      <c r="Z53" s="14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2" customFormat="1" ht="20.25" customHeight="1">
      <c r="A54" s="113" t="s">
        <v>432</v>
      </c>
      <c r="B54" s="108" t="s">
        <v>436</v>
      </c>
      <c r="C54" s="108">
        <v>3815</v>
      </c>
      <c r="D54" s="108">
        <v>4571.8</v>
      </c>
      <c r="E54" s="108">
        <v>4580</v>
      </c>
      <c r="F54" s="209">
        <v>3000</v>
      </c>
      <c r="G54" s="209"/>
      <c r="H54" s="209">
        <v>3000</v>
      </c>
      <c r="I54" s="209">
        <v>1784</v>
      </c>
      <c r="J54" s="209">
        <v>680</v>
      </c>
      <c r="K54" s="210"/>
      <c r="L54" s="211">
        <f>J54+K54</f>
        <v>680</v>
      </c>
      <c r="M54" s="209"/>
      <c r="N54" s="210">
        <f t="shared" si="2"/>
        <v>150</v>
      </c>
      <c r="O54" s="211">
        <v>830</v>
      </c>
      <c r="P54" s="187"/>
      <c r="Q54" s="187">
        <f t="shared" si="16"/>
        <v>830</v>
      </c>
      <c r="R54" s="187"/>
      <c r="S54" s="187">
        <v>880.7</v>
      </c>
      <c r="T54" s="209">
        <v>912</v>
      </c>
      <c r="U54" s="212">
        <v>967</v>
      </c>
      <c r="V54" s="209">
        <v>1015</v>
      </c>
      <c r="W54" s="71" t="s">
        <v>382</v>
      </c>
      <c r="X54" s="307"/>
      <c r="Y54" s="71"/>
      <c r="Z54" s="71"/>
      <c r="AA54" s="67">
        <v>1.055</v>
      </c>
      <c r="AB54" s="67">
        <v>1.05</v>
      </c>
      <c r="AC54" s="15"/>
      <c r="AD54" s="15"/>
      <c r="AE54" s="15"/>
      <c r="AF54" s="15"/>
      <c r="AG54" s="15"/>
      <c r="AH54" s="15"/>
      <c r="AI54" s="15"/>
      <c r="AJ54" s="15"/>
    </row>
    <row r="55" spans="1:36" s="2" customFormat="1" ht="18.75" customHeight="1">
      <c r="A55" s="113" t="s">
        <v>433</v>
      </c>
      <c r="B55" s="108" t="s">
        <v>437</v>
      </c>
      <c r="C55" s="108"/>
      <c r="D55" s="108"/>
      <c r="E55" s="108"/>
      <c r="F55" s="209"/>
      <c r="G55" s="209"/>
      <c r="H55" s="209"/>
      <c r="I55" s="209"/>
      <c r="J55" s="209">
        <v>40</v>
      </c>
      <c r="K55" s="210"/>
      <c r="L55" s="211">
        <f>J55+K55</f>
        <v>40</v>
      </c>
      <c r="M55" s="209"/>
      <c r="N55" s="210">
        <f t="shared" si="2"/>
        <v>8</v>
      </c>
      <c r="O55" s="211">
        <v>48</v>
      </c>
      <c r="P55" s="187"/>
      <c r="Q55" s="187">
        <f t="shared" si="16"/>
        <v>48</v>
      </c>
      <c r="R55" s="187"/>
      <c r="S55" s="187">
        <v>52.1</v>
      </c>
      <c r="T55" s="209">
        <v>55</v>
      </c>
      <c r="U55" s="212">
        <v>58</v>
      </c>
      <c r="V55" s="209">
        <v>61</v>
      </c>
      <c r="W55" s="71"/>
      <c r="X55" s="307"/>
      <c r="Y55" s="71"/>
      <c r="Z55" s="71"/>
      <c r="AA55" s="67"/>
      <c r="AB55" s="67"/>
      <c r="AC55" s="15"/>
      <c r="AD55" s="15"/>
      <c r="AE55" s="15"/>
      <c r="AF55" s="15"/>
      <c r="AG55" s="15"/>
      <c r="AH55" s="15"/>
      <c r="AI55" s="15"/>
      <c r="AJ55" s="15"/>
    </row>
    <row r="56" spans="1:36" s="2" customFormat="1" ht="18.75" customHeight="1">
      <c r="A56" s="113" t="s">
        <v>434</v>
      </c>
      <c r="B56" s="108" t="s">
        <v>438</v>
      </c>
      <c r="C56" s="108"/>
      <c r="D56" s="108"/>
      <c r="E56" s="108"/>
      <c r="F56" s="209"/>
      <c r="G56" s="209"/>
      <c r="H56" s="209"/>
      <c r="I56" s="209"/>
      <c r="J56" s="209">
        <v>14</v>
      </c>
      <c r="K56" s="210">
        <v>400</v>
      </c>
      <c r="L56" s="211">
        <f>J56+K56</f>
        <v>414</v>
      </c>
      <c r="M56" s="209"/>
      <c r="N56" s="210">
        <f t="shared" si="2"/>
        <v>150</v>
      </c>
      <c r="O56" s="211">
        <v>564</v>
      </c>
      <c r="P56" s="187"/>
      <c r="Q56" s="187">
        <f t="shared" si="16"/>
        <v>564</v>
      </c>
      <c r="R56" s="187"/>
      <c r="S56" s="187">
        <v>575.3</v>
      </c>
      <c r="T56" s="209">
        <v>607</v>
      </c>
      <c r="U56" s="212">
        <v>641</v>
      </c>
      <c r="V56" s="209">
        <v>673</v>
      </c>
      <c r="W56" s="71"/>
      <c r="X56" s="307"/>
      <c r="Y56" s="71"/>
      <c r="Z56" s="71"/>
      <c r="AA56" s="67"/>
      <c r="AB56" s="67"/>
      <c r="AC56" s="15"/>
      <c r="AD56" s="15"/>
      <c r="AE56" s="15"/>
      <c r="AF56" s="15"/>
      <c r="AG56" s="15"/>
      <c r="AH56" s="15"/>
      <c r="AI56" s="15"/>
      <c r="AJ56" s="15"/>
    </row>
    <row r="57" spans="1:36" s="2" customFormat="1" ht="18.75" customHeight="1">
      <c r="A57" s="113" t="s">
        <v>435</v>
      </c>
      <c r="B57" s="108" t="s">
        <v>439</v>
      </c>
      <c r="C57" s="108"/>
      <c r="D57" s="108"/>
      <c r="E57" s="108"/>
      <c r="F57" s="209"/>
      <c r="G57" s="209"/>
      <c r="H57" s="209"/>
      <c r="I57" s="209"/>
      <c r="J57" s="209">
        <v>4050</v>
      </c>
      <c r="K57" s="210"/>
      <c r="L57" s="211">
        <f>J57+K57</f>
        <v>4050</v>
      </c>
      <c r="M57" s="209"/>
      <c r="N57" s="210">
        <f t="shared" si="2"/>
        <v>0</v>
      </c>
      <c r="O57" s="211">
        <v>4050</v>
      </c>
      <c r="P57" s="187"/>
      <c r="Q57" s="187">
        <f t="shared" si="16"/>
        <v>4050</v>
      </c>
      <c r="R57" s="187"/>
      <c r="S57" s="187">
        <v>4472.7</v>
      </c>
      <c r="T57" s="209">
        <v>4694</v>
      </c>
      <c r="U57" s="212">
        <v>4958</v>
      </c>
      <c r="V57" s="209">
        <v>5206</v>
      </c>
      <c r="W57" s="71"/>
      <c r="X57" s="307"/>
      <c r="Y57" s="71"/>
      <c r="Z57" s="71"/>
      <c r="AA57" s="67"/>
      <c r="AB57" s="67"/>
      <c r="AC57" s="15"/>
      <c r="AD57" s="15"/>
      <c r="AE57" s="15"/>
      <c r="AF57" s="15"/>
      <c r="AG57" s="15"/>
      <c r="AH57" s="15"/>
      <c r="AI57" s="15"/>
      <c r="AJ57" s="15"/>
    </row>
    <row r="58" spans="1:36" s="2" customFormat="1" ht="21.75" customHeight="1">
      <c r="A58" s="110" t="s">
        <v>92</v>
      </c>
      <c r="B58" s="109" t="s">
        <v>93</v>
      </c>
      <c r="C58" s="111">
        <f aca="true" t="shared" si="17" ref="C58:E59">C59</f>
        <v>42747</v>
      </c>
      <c r="D58" s="112">
        <f t="shared" si="17"/>
        <v>50900.3</v>
      </c>
      <c r="E58" s="109">
        <f t="shared" si="17"/>
        <v>38604.3</v>
      </c>
      <c r="F58" s="204">
        <f>F60+F71</f>
        <v>1027</v>
      </c>
      <c r="G58" s="204"/>
      <c r="H58" s="204">
        <f>H60+H71</f>
        <v>212</v>
      </c>
      <c r="I58" s="204">
        <f>I60+I71</f>
        <v>223</v>
      </c>
      <c r="J58" s="204">
        <f>J60+J71</f>
        <v>435</v>
      </c>
      <c r="K58" s="205">
        <f>K60+K71</f>
        <v>11</v>
      </c>
      <c r="L58" s="206">
        <f>L60+L68</f>
        <v>446</v>
      </c>
      <c r="M58" s="206">
        <f>M60+M71</f>
        <v>0</v>
      </c>
      <c r="N58" s="205">
        <f>N60+N68</f>
        <v>531</v>
      </c>
      <c r="O58" s="206">
        <f>O60+O68</f>
        <v>977</v>
      </c>
      <c r="P58" s="186">
        <f>P59+P68</f>
        <v>30</v>
      </c>
      <c r="Q58" s="186">
        <f t="shared" si="16"/>
        <v>1007</v>
      </c>
      <c r="R58" s="186"/>
      <c r="S58" s="186">
        <f>S59+S68</f>
        <v>1004.9</v>
      </c>
      <c r="T58" s="204">
        <f>T59+T68</f>
        <v>600</v>
      </c>
      <c r="U58" s="204">
        <f>U59+U68</f>
        <v>660</v>
      </c>
      <c r="V58" s="204">
        <f>V59+V68</f>
        <v>726</v>
      </c>
      <c r="W58" s="14"/>
      <c r="X58" s="290"/>
      <c r="Y58" s="14"/>
      <c r="Z58" s="14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s="2" customFormat="1" ht="18" customHeight="1" hidden="1">
      <c r="A59" s="125" t="s">
        <v>398</v>
      </c>
      <c r="B59" s="108" t="s">
        <v>399</v>
      </c>
      <c r="C59" s="108">
        <f t="shared" si="17"/>
        <v>42747</v>
      </c>
      <c r="D59" s="108">
        <f t="shared" si="17"/>
        <v>50900.3</v>
      </c>
      <c r="E59" s="108">
        <f t="shared" si="17"/>
        <v>38604.3</v>
      </c>
      <c r="F59" s="209">
        <f>F60</f>
        <v>212</v>
      </c>
      <c r="G59" s="209"/>
      <c r="H59" s="209">
        <f aca="true" t="shared" si="18" ref="H59:V59">H60</f>
        <v>212</v>
      </c>
      <c r="I59" s="209">
        <f t="shared" si="18"/>
        <v>0</v>
      </c>
      <c r="J59" s="209">
        <f t="shared" si="18"/>
        <v>312</v>
      </c>
      <c r="K59" s="210">
        <f t="shared" si="18"/>
        <v>0</v>
      </c>
      <c r="L59" s="211">
        <f t="shared" si="18"/>
        <v>312</v>
      </c>
      <c r="M59" s="211">
        <f t="shared" si="18"/>
        <v>0</v>
      </c>
      <c r="N59" s="210">
        <f t="shared" si="18"/>
        <v>502</v>
      </c>
      <c r="O59" s="211">
        <f t="shared" si="18"/>
        <v>814</v>
      </c>
      <c r="P59" s="187"/>
      <c r="Q59" s="187">
        <f aca="true" t="shared" si="19" ref="Q59:Q77">O59+P59</f>
        <v>814</v>
      </c>
      <c r="R59" s="187"/>
      <c r="S59" s="187">
        <f>S60</f>
        <v>814</v>
      </c>
      <c r="T59" s="209">
        <f t="shared" si="18"/>
        <v>0</v>
      </c>
      <c r="U59" s="209">
        <f t="shared" si="18"/>
        <v>0</v>
      </c>
      <c r="V59" s="209">
        <f t="shared" si="18"/>
        <v>0</v>
      </c>
      <c r="W59" s="14"/>
      <c r="X59" s="290"/>
      <c r="Y59" s="14"/>
      <c r="Z59" s="14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s="2" customFormat="1" ht="21" customHeight="1" hidden="1">
      <c r="A60" s="127" t="s">
        <v>400</v>
      </c>
      <c r="B60" s="124" t="s">
        <v>401</v>
      </c>
      <c r="C60" s="124">
        <f>C61+C71</f>
        <v>42747</v>
      </c>
      <c r="D60" s="124">
        <v>50900.3</v>
      </c>
      <c r="E60" s="124">
        <f>E61+E71</f>
        <v>38604.3</v>
      </c>
      <c r="F60" s="223">
        <f>F61</f>
        <v>212</v>
      </c>
      <c r="G60" s="223"/>
      <c r="H60" s="223">
        <f aca="true" t="shared" si="20" ref="H60:V60">H61</f>
        <v>212</v>
      </c>
      <c r="I60" s="223">
        <f t="shared" si="20"/>
        <v>0</v>
      </c>
      <c r="J60" s="223">
        <f t="shared" si="20"/>
        <v>312</v>
      </c>
      <c r="K60" s="224">
        <f t="shared" si="20"/>
        <v>0</v>
      </c>
      <c r="L60" s="225">
        <f t="shared" si="20"/>
        <v>312</v>
      </c>
      <c r="M60" s="225">
        <f t="shared" si="20"/>
        <v>0</v>
      </c>
      <c r="N60" s="224">
        <f t="shared" si="20"/>
        <v>502</v>
      </c>
      <c r="O60" s="225">
        <f t="shared" si="20"/>
        <v>814</v>
      </c>
      <c r="P60" s="226"/>
      <c r="Q60" s="187">
        <f t="shared" si="19"/>
        <v>814</v>
      </c>
      <c r="R60" s="187"/>
      <c r="S60" s="187">
        <f>S61</f>
        <v>814</v>
      </c>
      <c r="T60" s="223">
        <f t="shared" si="20"/>
        <v>0</v>
      </c>
      <c r="U60" s="223">
        <f t="shared" si="20"/>
        <v>0</v>
      </c>
      <c r="V60" s="223">
        <f t="shared" si="20"/>
        <v>0</v>
      </c>
      <c r="W60" s="14"/>
      <c r="X60" s="290"/>
      <c r="Y60" s="14"/>
      <c r="Z60" s="14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s="2" customFormat="1" ht="18.75" customHeight="1" hidden="1">
      <c r="A61" s="128" t="s">
        <v>470</v>
      </c>
      <c r="B61" s="124" t="s">
        <v>453</v>
      </c>
      <c r="C61" s="124">
        <f>SUM(C62:C67)</f>
        <v>0</v>
      </c>
      <c r="D61" s="124">
        <f>SUM(D62:D67)</f>
        <v>1241.3000000000002</v>
      </c>
      <c r="E61" s="124">
        <f>SUM(E62:E67)</f>
        <v>1241.3000000000002</v>
      </c>
      <c r="F61" s="223">
        <f>SUM(F62:F67)</f>
        <v>212</v>
      </c>
      <c r="G61" s="223"/>
      <c r="H61" s="223">
        <f>SUM(H62:H67)</f>
        <v>212</v>
      </c>
      <c r="I61" s="223">
        <f>SUM(I62:I67)</f>
        <v>0</v>
      </c>
      <c r="J61" s="223">
        <f>J62+J63+J64+J65+J66+J67</f>
        <v>312</v>
      </c>
      <c r="K61" s="224">
        <f>K62+K63+K64+K65+K66+K67</f>
        <v>0</v>
      </c>
      <c r="L61" s="225">
        <f aca="true" t="shared" si="21" ref="L61:V61">SUM(L62:L67)</f>
        <v>312</v>
      </c>
      <c r="M61" s="225">
        <f t="shared" si="21"/>
        <v>0</v>
      </c>
      <c r="N61" s="224">
        <f t="shared" si="21"/>
        <v>502</v>
      </c>
      <c r="O61" s="225">
        <f t="shared" si="21"/>
        <v>814</v>
      </c>
      <c r="P61" s="226"/>
      <c r="Q61" s="187">
        <f t="shared" si="19"/>
        <v>814</v>
      </c>
      <c r="R61" s="187"/>
      <c r="S61" s="187">
        <f>SUM(S62:S67)</f>
        <v>814</v>
      </c>
      <c r="T61" s="223">
        <f t="shared" si="21"/>
        <v>0</v>
      </c>
      <c r="U61" s="223">
        <f t="shared" si="21"/>
        <v>0</v>
      </c>
      <c r="V61" s="223">
        <f t="shared" si="21"/>
        <v>0</v>
      </c>
      <c r="W61" s="14"/>
      <c r="X61" s="290"/>
      <c r="Y61" s="14"/>
      <c r="Z61" s="14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s="2" customFormat="1" ht="18.75" customHeight="1" hidden="1">
      <c r="A62" s="129"/>
      <c r="B62" s="124">
        <v>900</v>
      </c>
      <c r="C62" s="124">
        <v>0</v>
      </c>
      <c r="D62" s="124">
        <v>71.9</v>
      </c>
      <c r="E62" s="124">
        <v>71.9</v>
      </c>
      <c r="F62" s="223">
        <v>0</v>
      </c>
      <c r="G62" s="223"/>
      <c r="H62" s="223">
        <v>0</v>
      </c>
      <c r="I62" s="223"/>
      <c r="J62" s="223">
        <f aca="true" t="shared" si="22" ref="J62:L67">H62+I62</f>
        <v>0</v>
      </c>
      <c r="K62" s="224"/>
      <c r="L62" s="225">
        <f t="shared" si="22"/>
        <v>0</v>
      </c>
      <c r="M62" s="223"/>
      <c r="N62" s="205"/>
      <c r="O62" s="225"/>
      <c r="P62" s="226"/>
      <c r="Q62" s="187">
        <f t="shared" si="19"/>
        <v>0</v>
      </c>
      <c r="R62" s="187"/>
      <c r="S62" s="187"/>
      <c r="T62" s="223">
        <v>0</v>
      </c>
      <c r="U62" s="227">
        <v>0</v>
      </c>
      <c r="V62" s="223">
        <v>0</v>
      </c>
      <c r="W62" s="14"/>
      <c r="X62" s="290"/>
      <c r="Y62" s="14"/>
      <c r="Z62" s="14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2" customFormat="1" ht="18.75" customHeight="1" hidden="1">
      <c r="A63" s="129"/>
      <c r="B63" s="124">
        <v>902</v>
      </c>
      <c r="C63" s="124">
        <v>0</v>
      </c>
      <c r="D63" s="124">
        <v>0</v>
      </c>
      <c r="E63" s="124">
        <v>0</v>
      </c>
      <c r="F63" s="223">
        <f>C63+E63</f>
        <v>0</v>
      </c>
      <c r="G63" s="223"/>
      <c r="H63" s="223">
        <f>E63+G63</f>
        <v>0</v>
      </c>
      <c r="I63" s="223"/>
      <c r="J63" s="223">
        <f t="shared" si="22"/>
        <v>0</v>
      </c>
      <c r="K63" s="224"/>
      <c r="L63" s="225">
        <f t="shared" si="22"/>
        <v>0</v>
      </c>
      <c r="M63" s="223"/>
      <c r="N63" s="205"/>
      <c r="O63" s="225"/>
      <c r="P63" s="226"/>
      <c r="Q63" s="187">
        <f t="shared" si="19"/>
        <v>0</v>
      </c>
      <c r="R63" s="187"/>
      <c r="S63" s="187"/>
      <c r="T63" s="223">
        <v>0</v>
      </c>
      <c r="U63" s="227">
        <v>0</v>
      </c>
      <c r="V63" s="223">
        <v>0</v>
      </c>
      <c r="W63" s="14"/>
      <c r="X63" s="290"/>
      <c r="Y63" s="14"/>
      <c r="Z63" s="14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s="2" customFormat="1" ht="18.75" customHeight="1" hidden="1">
      <c r="A64" s="129"/>
      <c r="B64" s="124">
        <v>904</v>
      </c>
      <c r="C64" s="124">
        <v>0</v>
      </c>
      <c r="D64" s="124">
        <v>139.5</v>
      </c>
      <c r="E64" s="124">
        <v>139.5</v>
      </c>
      <c r="F64" s="223">
        <v>212</v>
      </c>
      <c r="G64" s="223"/>
      <c r="H64" s="223">
        <v>212</v>
      </c>
      <c r="I64" s="223"/>
      <c r="J64" s="223">
        <f t="shared" si="22"/>
        <v>212</v>
      </c>
      <c r="K64" s="224"/>
      <c r="L64" s="225">
        <f t="shared" si="22"/>
        <v>212</v>
      </c>
      <c r="M64" s="223"/>
      <c r="N64" s="210">
        <f>402+200</f>
        <v>602</v>
      </c>
      <c r="O64" s="225">
        <f>L64+N64</f>
        <v>814</v>
      </c>
      <c r="P64" s="226"/>
      <c r="Q64" s="187">
        <f t="shared" si="19"/>
        <v>814</v>
      </c>
      <c r="R64" s="187"/>
      <c r="S64" s="187">
        <v>814</v>
      </c>
      <c r="T64" s="223">
        <v>0</v>
      </c>
      <c r="U64" s="227">
        <v>0</v>
      </c>
      <c r="V64" s="223">
        <v>0</v>
      </c>
      <c r="W64" s="14"/>
      <c r="X64" s="290"/>
      <c r="Y64" s="14"/>
      <c r="Z64" s="14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s="2" customFormat="1" ht="18.75" customHeight="1" hidden="1">
      <c r="A65" s="129"/>
      <c r="B65" s="124">
        <v>911</v>
      </c>
      <c r="C65" s="124">
        <v>0</v>
      </c>
      <c r="D65" s="124">
        <v>0</v>
      </c>
      <c r="E65" s="124">
        <v>0</v>
      </c>
      <c r="F65" s="223">
        <f>C65+E65</f>
        <v>0</v>
      </c>
      <c r="G65" s="223"/>
      <c r="H65" s="223">
        <f>E65+G65</f>
        <v>0</v>
      </c>
      <c r="I65" s="223"/>
      <c r="J65" s="223">
        <v>100</v>
      </c>
      <c r="K65" s="224"/>
      <c r="L65" s="225">
        <f t="shared" si="22"/>
        <v>100</v>
      </c>
      <c r="M65" s="223"/>
      <c r="N65" s="210">
        <v>-100</v>
      </c>
      <c r="O65" s="225">
        <f>L65+N65</f>
        <v>0</v>
      </c>
      <c r="P65" s="226"/>
      <c r="Q65" s="187">
        <f t="shared" si="19"/>
        <v>0</v>
      </c>
      <c r="R65" s="187"/>
      <c r="S65" s="187"/>
      <c r="T65" s="223">
        <v>0</v>
      </c>
      <c r="U65" s="227">
        <v>0</v>
      </c>
      <c r="V65" s="223">
        <v>0</v>
      </c>
      <c r="W65" s="14"/>
      <c r="X65" s="290"/>
      <c r="Y65" s="14"/>
      <c r="Z65" s="14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s="2" customFormat="1" ht="18.75" customHeight="1" hidden="1">
      <c r="A66" s="129"/>
      <c r="B66" s="124">
        <v>913</v>
      </c>
      <c r="C66" s="124">
        <v>0</v>
      </c>
      <c r="D66" s="124">
        <v>1012.2</v>
      </c>
      <c r="E66" s="124">
        <v>1012.2</v>
      </c>
      <c r="F66" s="223">
        <v>0</v>
      </c>
      <c r="G66" s="223"/>
      <c r="H66" s="223">
        <v>0</v>
      </c>
      <c r="I66" s="223"/>
      <c r="J66" s="223">
        <f t="shared" si="22"/>
        <v>0</v>
      </c>
      <c r="K66" s="224"/>
      <c r="L66" s="225">
        <f t="shared" si="22"/>
        <v>0</v>
      </c>
      <c r="M66" s="223"/>
      <c r="N66" s="205"/>
      <c r="O66" s="225"/>
      <c r="P66" s="226"/>
      <c r="Q66" s="187">
        <f t="shared" si="19"/>
        <v>0</v>
      </c>
      <c r="R66" s="187"/>
      <c r="S66" s="187"/>
      <c r="T66" s="223">
        <v>0</v>
      </c>
      <c r="U66" s="227">
        <v>0</v>
      </c>
      <c r="V66" s="223">
        <v>0</v>
      </c>
      <c r="W66" s="14"/>
      <c r="X66" s="290"/>
      <c r="Y66" s="14"/>
      <c r="Z66" s="14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s="2" customFormat="1" ht="18.75" customHeight="1" hidden="1">
      <c r="A67" s="129"/>
      <c r="B67" s="124">
        <v>915</v>
      </c>
      <c r="C67" s="124">
        <v>0</v>
      </c>
      <c r="D67" s="124">
        <v>17.7</v>
      </c>
      <c r="E67" s="124">
        <v>17.7</v>
      </c>
      <c r="F67" s="223">
        <v>0</v>
      </c>
      <c r="G67" s="223"/>
      <c r="H67" s="223">
        <v>0</v>
      </c>
      <c r="I67" s="223"/>
      <c r="J67" s="223">
        <f t="shared" si="22"/>
        <v>0</v>
      </c>
      <c r="K67" s="224"/>
      <c r="L67" s="225">
        <f t="shared" si="22"/>
        <v>0</v>
      </c>
      <c r="M67" s="223"/>
      <c r="N67" s="205"/>
      <c r="O67" s="225"/>
      <c r="P67" s="226"/>
      <c r="Q67" s="187">
        <f t="shared" si="19"/>
        <v>0</v>
      </c>
      <c r="R67" s="187"/>
      <c r="S67" s="187"/>
      <c r="T67" s="223">
        <v>0</v>
      </c>
      <c r="U67" s="227">
        <v>0</v>
      </c>
      <c r="V67" s="223">
        <v>0</v>
      </c>
      <c r="W67" s="14"/>
      <c r="X67" s="290"/>
      <c r="Y67" s="14"/>
      <c r="Z67" s="14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s="2" customFormat="1" ht="18.75" customHeight="1">
      <c r="A68" s="145" t="s">
        <v>429</v>
      </c>
      <c r="B68" s="108" t="s">
        <v>489</v>
      </c>
      <c r="C68" s="108"/>
      <c r="D68" s="108"/>
      <c r="E68" s="108"/>
      <c r="F68" s="209"/>
      <c r="G68" s="209"/>
      <c r="H68" s="209"/>
      <c r="I68" s="209"/>
      <c r="J68" s="209"/>
      <c r="K68" s="210"/>
      <c r="L68" s="211">
        <f>L70+L71</f>
        <v>134</v>
      </c>
      <c r="M68" s="211">
        <f>M70+M71</f>
        <v>0</v>
      </c>
      <c r="N68" s="210">
        <f>N70+N71</f>
        <v>29</v>
      </c>
      <c r="O68" s="211">
        <f>O70+O71</f>
        <v>163</v>
      </c>
      <c r="P68" s="187">
        <f>P69+P71</f>
        <v>30</v>
      </c>
      <c r="Q68" s="187">
        <f>O68+P68</f>
        <v>193</v>
      </c>
      <c r="R68" s="187"/>
      <c r="S68" s="187">
        <f>S69+S71</f>
        <v>190.9</v>
      </c>
      <c r="T68" s="223">
        <f>T69+T71</f>
        <v>600</v>
      </c>
      <c r="U68" s="223">
        <f>U69+U71</f>
        <v>660</v>
      </c>
      <c r="V68" s="223">
        <f>V69+V71</f>
        <v>726</v>
      </c>
      <c r="W68" s="14"/>
      <c r="X68" s="290"/>
      <c r="Y68" s="14"/>
      <c r="Z68" s="14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s="2" customFormat="1" ht="18.75" customHeight="1">
      <c r="A69" s="127" t="s">
        <v>429</v>
      </c>
      <c r="B69" s="124" t="s">
        <v>475</v>
      </c>
      <c r="C69" s="124"/>
      <c r="D69" s="124"/>
      <c r="E69" s="124"/>
      <c r="F69" s="223"/>
      <c r="G69" s="223"/>
      <c r="H69" s="223"/>
      <c r="I69" s="223"/>
      <c r="J69" s="223"/>
      <c r="K69" s="224"/>
      <c r="L69" s="225"/>
      <c r="M69" s="225"/>
      <c r="N69" s="224"/>
      <c r="O69" s="225">
        <f>O70</f>
        <v>17</v>
      </c>
      <c r="P69" s="226">
        <f>P70</f>
        <v>20</v>
      </c>
      <c r="Q69" s="187">
        <f t="shared" si="19"/>
        <v>37</v>
      </c>
      <c r="R69" s="187"/>
      <c r="S69" s="187">
        <f>S70</f>
        <v>37</v>
      </c>
      <c r="T69" s="223">
        <f>T70</f>
        <v>600</v>
      </c>
      <c r="U69" s="223">
        <f>U70</f>
        <v>660</v>
      </c>
      <c r="V69" s="223">
        <f>V70</f>
        <v>726</v>
      </c>
      <c r="W69" s="14"/>
      <c r="X69" s="290"/>
      <c r="Y69" s="14"/>
      <c r="Z69" s="14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s="2" customFormat="1" ht="18.75" customHeight="1" hidden="1" thickBot="1">
      <c r="A70" s="127"/>
      <c r="B70" s="124">
        <v>905</v>
      </c>
      <c r="C70" s="124"/>
      <c r="D70" s="124"/>
      <c r="E70" s="124"/>
      <c r="F70" s="223"/>
      <c r="G70" s="223"/>
      <c r="H70" s="223"/>
      <c r="I70" s="223"/>
      <c r="J70" s="223"/>
      <c r="K70" s="224"/>
      <c r="L70" s="225"/>
      <c r="M70" s="225"/>
      <c r="N70" s="224">
        <v>17</v>
      </c>
      <c r="O70" s="225">
        <v>17</v>
      </c>
      <c r="P70" s="226">
        <v>20</v>
      </c>
      <c r="Q70" s="187">
        <f t="shared" si="19"/>
        <v>37</v>
      </c>
      <c r="R70" s="187"/>
      <c r="S70" s="187">
        <v>37</v>
      </c>
      <c r="T70" s="223">
        <v>600</v>
      </c>
      <c r="U70" s="227">
        <v>660</v>
      </c>
      <c r="V70" s="223">
        <v>726</v>
      </c>
      <c r="W70" s="14"/>
      <c r="X70" s="290"/>
      <c r="Y70" s="14"/>
      <c r="Z70" s="14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s="2" customFormat="1" ht="18.75" customHeight="1" hidden="1" thickBot="1">
      <c r="A71" s="171" t="s">
        <v>429</v>
      </c>
      <c r="B71" s="124" t="s">
        <v>454</v>
      </c>
      <c r="C71" s="124">
        <f>SUM(C73:C77)</f>
        <v>42747</v>
      </c>
      <c r="D71" s="124">
        <f>SUM(D73:D77)</f>
        <v>28810</v>
      </c>
      <c r="E71" s="124">
        <f>SUM(E73:E77)</f>
        <v>37363</v>
      </c>
      <c r="F71" s="223">
        <f>SUM(F72:Q77)</f>
        <v>815</v>
      </c>
      <c r="G71" s="223"/>
      <c r="H71" s="223">
        <f aca="true" t="shared" si="23" ref="H71:M71">SUM(H72:H77)</f>
        <v>0</v>
      </c>
      <c r="I71" s="223">
        <f t="shared" si="23"/>
        <v>223</v>
      </c>
      <c r="J71" s="223">
        <f t="shared" si="23"/>
        <v>123</v>
      </c>
      <c r="K71" s="224">
        <f t="shared" si="23"/>
        <v>11</v>
      </c>
      <c r="L71" s="225">
        <f t="shared" si="23"/>
        <v>134</v>
      </c>
      <c r="M71" s="225">
        <f t="shared" si="23"/>
        <v>0</v>
      </c>
      <c r="N71" s="224">
        <f>O71-L71</f>
        <v>12</v>
      </c>
      <c r="O71" s="225">
        <f>SUM(O72:O77)</f>
        <v>146</v>
      </c>
      <c r="P71" s="226">
        <f>SUM(P72:P77)</f>
        <v>10</v>
      </c>
      <c r="Q71" s="187">
        <f t="shared" si="19"/>
        <v>156</v>
      </c>
      <c r="R71" s="187"/>
      <c r="S71" s="187">
        <f>SUM(S72:S77)</f>
        <v>153.9</v>
      </c>
      <c r="T71" s="223">
        <f>SUM(T73:T77)</f>
        <v>0</v>
      </c>
      <c r="U71" s="227">
        <f>SUM(U73:U77)</f>
        <v>0</v>
      </c>
      <c r="V71" s="223"/>
      <c r="W71" s="14"/>
      <c r="X71" s="290"/>
      <c r="Y71" s="14"/>
      <c r="Z71" s="14"/>
      <c r="AA71" s="43">
        <f>SUM(AA73:AA77)</f>
        <v>45397</v>
      </c>
      <c r="AB71" s="43">
        <f>SUM(AB73:AB77)</f>
        <v>46325</v>
      </c>
      <c r="AC71" s="15"/>
      <c r="AD71" s="15"/>
      <c r="AE71" s="15"/>
      <c r="AF71" s="15"/>
      <c r="AG71" s="15"/>
      <c r="AH71" s="15"/>
      <c r="AI71" s="15"/>
      <c r="AJ71" s="15"/>
    </row>
    <row r="72" spans="1:36" s="2" customFormat="1" ht="18.75" customHeight="1" hidden="1">
      <c r="A72" s="129"/>
      <c r="B72" s="124">
        <v>900</v>
      </c>
      <c r="C72" s="124"/>
      <c r="D72" s="124"/>
      <c r="E72" s="124"/>
      <c r="F72" s="223">
        <v>0</v>
      </c>
      <c r="G72" s="223"/>
      <c r="H72" s="223"/>
      <c r="I72" s="223">
        <v>97</v>
      </c>
      <c r="J72" s="223">
        <f aca="true" t="shared" si="24" ref="J72:L77">H72+I72</f>
        <v>97</v>
      </c>
      <c r="K72" s="224"/>
      <c r="L72" s="225">
        <f t="shared" si="24"/>
        <v>97</v>
      </c>
      <c r="M72" s="223"/>
      <c r="N72" s="205"/>
      <c r="O72" s="225">
        <f>L72+N72</f>
        <v>97</v>
      </c>
      <c r="P72" s="226"/>
      <c r="Q72" s="187">
        <f t="shared" si="19"/>
        <v>97</v>
      </c>
      <c r="R72" s="187"/>
      <c r="S72" s="187">
        <v>96.3</v>
      </c>
      <c r="T72" s="223"/>
      <c r="U72" s="227"/>
      <c r="V72" s="223"/>
      <c r="W72" s="14"/>
      <c r="X72" s="290"/>
      <c r="Y72" s="14"/>
      <c r="Z72" s="14"/>
      <c r="AA72" s="32"/>
      <c r="AB72" s="32"/>
      <c r="AC72" s="15"/>
      <c r="AD72" s="15"/>
      <c r="AE72" s="15"/>
      <c r="AF72" s="15"/>
      <c r="AG72" s="15"/>
      <c r="AH72" s="15"/>
      <c r="AI72" s="15"/>
      <c r="AJ72" s="15"/>
    </row>
    <row r="73" spans="1:36" s="2" customFormat="1" ht="18.75" customHeight="1" hidden="1">
      <c r="A73" s="129"/>
      <c r="B73" s="124">
        <v>902</v>
      </c>
      <c r="C73" s="124">
        <v>405</v>
      </c>
      <c r="D73" s="124">
        <v>448.6</v>
      </c>
      <c r="E73" s="124">
        <v>565</v>
      </c>
      <c r="F73" s="223">
        <v>0</v>
      </c>
      <c r="G73" s="223"/>
      <c r="H73" s="223">
        <v>0</v>
      </c>
      <c r="I73" s="223"/>
      <c r="J73" s="223">
        <f t="shared" si="24"/>
        <v>0</v>
      </c>
      <c r="K73" s="224"/>
      <c r="L73" s="225">
        <f t="shared" si="24"/>
        <v>0</v>
      </c>
      <c r="M73" s="223"/>
      <c r="N73" s="205"/>
      <c r="O73" s="225">
        <f>L73+N73</f>
        <v>0</v>
      </c>
      <c r="P73" s="226"/>
      <c r="Q73" s="187">
        <f t="shared" si="19"/>
        <v>0</v>
      </c>
      <c r="R73" s="187"/>
      <c r="S73" s="187">
        <v>0</v>
      </c>
      <c r="T73" s="223">
        <v>0</v>
      </c>
      <c r="U73" s="227">
        <v>0</v>
      </c>
      <c r="V73" s="223"/>
      <c r="W73" s="14"/>
      <c r="X73" s="290"/>
      <c r="Y73" s="14"/>
      <c r="Z73" s="14"/>
      <c r="AA73" s="32">
        <v>451</v>
      </c>
      <c r="AB73" s="32">
        <v>451</v>
      </c>
      <c r="AC73" s="15"/>
      <c r="AD73" s="15"/>
      <c r="AE73" s="15"/>
      <c r="AF73" s="15"/>
      <c r="AG73" s="15"/>
      <c r="AH73" s="15"/>
      <c r="AI73" s="15"/>
      <c r="AJ73" s="15"/>
    </row>
    <row r="74" spans="1:36" s="2" customFormat="1" ht="18.75" customHeight="1" hidden="1">
      <c r="A74" s="129"/>
      <c r="B74" s="124">
        <v>904</v>
      </c>
      <c r="C74" s="124">
        <v>5600</v>
      </c>
      <c r="D74" s="124">
        <v>4469.1</v>
      </c>
      <c r="E74" s="124">
        <v>5600</v>
      </c>
      <c r="F74" s="223">
        <v>0</v>
      </c>
      <c r="G74" s="223"/>
      <c r="H74" s="223">
        <v>0</v>
      </c>
      <c r="I74" s="223"/>
      <c r="J74" s="223">
        <f t="shared" si="24"/>
        <v>0</v>
      </c>
      <c r="K74" s="224"/>
      <c r="L74" s="225">
        <f t="shared" si="24"/>
        <v>0</v>
      </c>
      <c r="M74" s="223"/>
      <c r="N74" s="205"/>
      <c r="O74" s="225">
        <f>L74+N74</f>
        <v>0</v>
      </c>
      <c r="P74" s="226"/>
      <c r="Q74" s="187">
        <f t="shared" si="19"/>
        <v>0</v>
      </c>
      <c r="R74" s="187"/>
      <c r="S74" s="187">
        <v>0</v>
      </c>
      <c r="T74" s="223">
        <v>0</v>
      </c>
      <c r="U74" s="227">
        <v>0</v>
      </c>
      <c r="V74" s="223"/>
      <c r="W74" s="14"/>
      <c r="X74" s="290"/>
      <c r="Y74" s="14"/>
      <c r="Z74" s="14"/>
      <c r="AA74" s="32">
        <v>7007</v>
      </c>
      <c r="AB74" s="32">
        <v>7497</v>
      </c>
      <c r="AC74" s="15"/>
      <c r="AD74" s="15"/>
      <c r="AE74" s="15"/>
      <c r="AF74" s="15"/>
      <c r="AG74" s="15"/>
      <c r="AH74" s="15"/>
      <c r="AI74" s="15"/>
      <c r="AJ74" s="15"/>
    </row>
    <row r="75" spans="1:36" s="2" customFormat="1" ht="18.75" customHeight="1" hidden="1">
      <c r="A75" s="129"/>
      <c r="B75" s="124">
        <v>911</v>
      </c>
      <c r="C75" s="124"/>
      <c r="D75" s="124">
        <v>83.3</v>
      </c>
      <c r="E75" s="124">
        <v>170</v>
      </c>
      <c r="F75" s="223">
        <v>0</v>
      </c>
      <c r="G75" s="223"/>
      <c r="H75" s="223">
        <v>0</v>
      </c>
      <c r="I75" s="223">
        <v>100</v>
      </c>
      <c r="J75" s="223">
        <v>0</v>
      </c>
      <c r="K75" s="224"/>
      <c r="L75" s="225">
        <f t="shared" si="24"/>
        <v>0</v>
      </c>
      <c r="M75" s="223"/>
      <c r="N75" s="205"/>
      <c r="O75" s="225">
        <f>L75+N75</f>
        <v>0</v>
      </c>
      <c r="P75" s="226"/>
      <c r="Q75" s="187">
        <f t="shared" si="19"/>
        <v>0</v>
      </c>
      <c r="R75" s="187"/>
      <c r="S75" s="187">
        <v>0</v>
      </c>
      <c r="T75" s="223">
        <v>0</v>
      </c>
      <c r="U75" s="227">
        <v>0</v>
      </c>
      <c r="V75" s="223"/>
      <c r="W75" s="14"/>
      <c r="X75" s="290"/>
      <c r="Y75" s="14"/>
      <c r="Z75" s="14"/>
      <c r="AA75" s="32"/>
      <c r="AB75" s="32"/>
      <c r="AC75" s="15"/>
      <c r="AD75" s="15"/>
      <c r="AE75" s="15"/>
      <c r="AF75" s="15"/>
      <c r="AG75" s="15"/>
      <c r="AH75" s="15"/>
      <c r="AI75" s="15"/>
      <c r="AJ75" s="15"/>
    </row>
    <row r="76" spans="1:36" s="2" customFormat="1" ht="18.75" customHeight="1" hidden="1">
      <c r="A76" s="129"/>
      <c r="B76" s="124">
        <v>913</v>
      </c>
      <c r="C76" s="124">
        <v>31687</v>
      </c>
      <c r="D76" s="124">
        <v>19208.3</v>
      </c>
      <c r="E76" s="124">
        <v>25100</v>
      </c>
      <c r="F76" s="223">
        <v>0</v>
      </c>
      <c r="G76" s="223"/>
      <c r="H76" s="223">
        <v>0</v>
      </c>
      <c r="I76" s="223"/>
      <c r="J76" s="223">
        <f t="shared" si="24"/>
        <v>0</v>
      </c>
      <c r="K76" s="224"/>
      <c r="L76" s="225">
        <f t="shared" si="24"/>
        <v>0</v>
      </c>
      <c r="M76" s="223"/>
      <c r="N76" s="205"/>
      <c r="O76" s="225">
        <f>L76+N76</f>
        <v>0</v>
      </c>
      <c r="P76" s="226"/>
      <c r="Q76" s="187">
        <f t="shared" si="19"/>
        <v>0</v>
      </c>
      <c r="R76" s="187"/>
      <c r="S76" s="187">
        <v>0</v>
      </c>
      <c r="T76" s="223">
        <v>0</v>
      </c>
      <c r="U76" s="227">
        <v>0</v>
      </c>
      <c r="V76" s="223"/>
      <c r="W76" s="14"/>
      <c r="X76" s="290"/>
      <c r="Y76" s="14"/>
      <c r="Z76" s="14"/>
      <c r="AA76" s="32">
        <v>31687</v>
      </c>
      <c r="AB76" s="32">
        <v>31687</v>
      </c>
      <c r="AC76" s="15"/>
      <c r="AD76" s="15"/>
      <c r="AE76" s="15"/>
      <c r="AF76" s="15"/>
      <c r="AG76" s="15"/>
      <c r="AH76" s="15"/>
      <c r="AI76" s="15"/>
      <c r="AJ76" s="15"/>
    </row>
    <row r="77" spans="1:36" s="2" customFormat="1" ht="18.75" customHeight="1" hidden="1">
      <c r="A77" s="129"/>
      <c r="B77" s="124">
        <v>915</v>
      </c>
      <c r="C77" s="124">
        <v>5055</v>
      </c>
      <c r="D77" s="124">
        <v>4600.7</v>
      </c>
      <c r="E77" s="124">
        <v>5928</v>
      </c>
      <c r="F77" s="223">
        <v>0</v>
      </c>
      <c r="G77" s="223"/>
      <c r="H77" s="223">
        <v>0</v>
      </c>
      <c r="I77" s="223">
        <v>26</v>
      </c>
      <c r="J77" s="223">
        <f t="shared" si="24"/>
        <v>26</v>
      </c>
      <c r="K77" s="224">
        <v>11</v>
      </c>
      <c r="L77" s="225">
        <f t="shared" si="24"/>
        <v>37</v>
      </c>
      <c r="M77" s="223"/>
      <c r="N77" s="210">
        <f>O77-L77</f>
        <v>12</v>
      </c>
      <c r="O77" s="225">
        <v>49</v>
      </c>
      <c r="P77" s="226">
        <v>10</v>
      </c>
      <c r="Q77" s="187">
        <f t="shared" si="19"/>
        <v>59</v>
      </c>
      <c r="R77" s="187"/>
      <c r="S77" s="187">
        <v>57.6</v>
      </c>
      <c r="T77" s="223">
        <v>0</v>
      </c>
      <c r="U77" s="227">
        <v>0</v>
      </c>
      <c r="V77" s="223"/>
      <c r="W77" s="14"/>
      <c r="X77" s="290"/>
      <c r="Y77" s="14"/>
      <c r="Z77" s="14"/>
      <c r="AA77" s="32">
        <v>6252</v>
      </c>
      <c r="AB77" s="32">
        <v>6690</v>
      </c>
      <c r="AC77" s="15"/>
      <c r="AD77" s="15"/>
      <c r="AE77" s="15"/>
      <c r="AF77" s="15"/>
      <c r="AG77" s="15"/>
      <c r="AH77" s="15"/>
      <c r="AI77" s="15"/>
      <c r="AJ77" s="15"/>
    </row>
    <row r="78" spans="1:36" s="2" customFormat="1" ht="19.5" customHeight="1">
      <c r="A78" s="130" t="s">
        <v>94</v>
      </c>
      <c r="B78" s="109" t="s">
        <v>95</v>
      </c>
      <c r="C78" s="109">
        <f>C79+C81+C88</f>
        <v>7420</v>
      </c>
      <c r="D78" s="109">
        <f>D79+D81+D88</f>
        <v>19110.7</v>
      </c>
      <c r="E78" s="109">
        <f>E79+E81+E88</f>
        <v>19376.4</v>
      </c>
      <c r="F78" s="204">
        <f>F79+F81+F88</f>
        <v>7630</v>
      </c>
      <c r="G78" s="204"/>
      <c r="H78" s="204">
        <f>H79+H81+H88</f>
        <v>7630</v>
      </c>
      <c r="I78" s="204">
        <f>I79+I81+I88</f>
        <v>14000</v>
      </c>
      <c r="J78" s="204">
        <f>J79+J81+J88</f>
        <v>21630</v>
      </c>
      <c r="K78" s="205">
        <f>K79+K81+K88</f>
        <v>3860</v>
      </c>
      <c r="L78" s="206">
        <f>L79+L88+L81</f>
        <v>25490</v>
      </c>
      <c r="M78" s="204"/>
      <c r="N78" s="205">
        <f aca="true" t="shared" si="25" ref="N78:N83">O78-L78</f>
        <v>0</v>
      </c>
      <c r="O78" s="206">
        <v>25490</v>
      </c>
      <c r="P78" s="186">
        <f>P88</f>
        <v>1373</v>
      </c>
      <c r="Q78" s="186">
        <f>O78+P78</f>
        <v>26863</v>
      </c>
      <c r="R78" s="186"/>
      <c r="S78" s="186">
        <f>S79+S81+S88</f>
        <v>24406.7</v>
      </c>
      <c r="T78" s="204">
        <f>T79+T81+T88</f>
        <v>7450</v>
      </c>
      <c r="U78" s="204">
        <f>U79+U81+U88</f>
        <v>7196</v>
      </c>
      <c r="V78" s="204">
        <f>V79+V81+V88</f>
        <v>7128</v>
      </c>
      <c r="W78" s="14"/>
      <c r="X78" s="290"/>
      <c r="Y78" s="14"/>
      <c r="Z78" s="14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s="2" customFormat="1" ht="15">
      <c r="A79" s="113" t="s">
        <v>96</v>
      </c>
      <c r="B79" s="108" t="s">
        <v>97</v>
      </c>
      <c r="C79" s="108">
        <f aca="true" t="shared" si="26" ref="C79:V79">C80</f>
        <v>760</v>
      </c>
      <c r="D79" s="108">
        <f t="shared" si="26"/>
        <v>632.6</v>
      </c>
      <c r="E79" s="108">
        <f t="shared" si="26"/>
        <v>760</v>
      </c>
      <c r="F79" s="209">
        <f t="shared" si="26"/>
        <v>600</v>
      </c>
      <c r="G79" s="209"/>
      <c r="H79" s="209">
        <f t="shared" si="26"/>
        <v>600</v>
      </c>
      <c r="I79" s="209">
        <f t="shared" si="26"/>
        <v>0</v>
      </c>
      <c r="J79" s="209">
        <f t="shared" si="26"/>
        <v>600</v>
      </c>
      <c r="K79" s="210">
        <f t="shared" si="26"/>
        <v>268</v>
      </c>
      <c r="L79" s="211">
        <f t="shared" si="26"/>
        <v>868</v>
      </c>
      <c r="M79" s="209"/>
      <c r="N79" s="210">
        <f t="shared" si="25"/>
        <v>0</v>
      </c>
      <c r="O79" s="211">
        <v>868</v>
      </c>
      <c r="P79" s="187"/>
      <c r="Q79" s="187">
        <f aca="true" t="shared" si="27" ref="Q79:Q90">O79+P79</f>
        <v>868</v>
      </c>
      <c r="R79" s="187"/>
      <c r="S79" s="187">
        <f>S80</f>
        <v>868</v>
      </c>
      <c r="T79" s="209">
        <f t="shared" si="26"/>
        <v>300</v>
      </c>
      <c r="U79" s="209">
        <f t="shared" si="26"/>
        <v>200</v>
      </c>
      <c r="V79" s="209">
        <f t="shared" si="26"/>
        <v>132</v>
      </c>
      <c r="W79" s="14"/>
      <c r="X79" s="290"/>
      <c r="Y79" s="14"/>
      <c r="Z79" s="14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s="2" customFormat="1" ht="20.25" customHeight="1">
      <c r="A80" s="123" t="s">
        <v>251</v>
      </c>
      <c r="B80" s="124" t="s">
        <v>98</v>
      </c>
      <c r="C80" s="124">
        <v>760</v>
      </c>
      <c r="D80" s="124">
        <v>632.6</v>
      </c>
      <c r="E80" s="124">
        <v>760</v>
      </c>
      <c r="F80" s="209">
        <v>600</v>
      </c>
      <c r="G80" s="209"/>
      <c r="H80" s="209">
        <v>600</v>
      </c>
      <c r="I80" s="209"/>
      <c r="J80" s="223">
        <v>600</v>
      </c>
      <c r="K80" s="224">
        <v>268</v>
      </c>
      <c r="L80" s="225">
        <f>J80+K80</f>
        <v>868</v>
      </c>
      <c r="M80" s="223"/>
      <c r="N80" s="210">
        <f t="shared" si="25"/>
        <v>0</v>
      </c>
      <c r="O80" s="225">
        <v>868</v>
      </c>
      <c r="P80" s="226"/>
      <c r="Q80" s="187">
        <f t="shared" si="27"/>
        <v>868</v>
      </c>
      <c r="R80" s="187"/>
      <c r="S80" s="187">
        <v>868</v>
      </c>
      <c r="T80" s="223">
        <v>300</v>
      </c>
      <c r="U80" s="227">
        <v>200</v>
      </c>
      <c r="V80" s="223">
        <v>132</v>
      </c>
      <c r="W80" s="14"/>
      <c r="X80" s="290"/>
      <c r="Y80" s="14"/>
      <c r="Z80" s="14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s="2" customFormat="1" ht="51.75" customHeight="1">
      <c r="A81" s="113" t="s">
        <v>288</v>
      </c>
      <c r="B81" s="108" t="s">
        <v>99</v>
      </c>
      <c r="C81" s="108">
        <f aca="true" t="shared" si="28" ref="C81:V81">C82</f>
        <v>4000</v>
      </c>
      <c r="D81" s="108">
        <f t="shared" si="28"/>
        <v>16756.7</v>
      </c>
      <c r="E81" s="108">
        <f>E82</f>
        <v>16816.4</v>
      </c>
      <c r="F81" s="209">
        <f t="shared" si="28"/>
        <v>6000</v>
      </c>
      <c r="G81" s="209"/>
      <c r="H81" s="209">
        <f t="shared" si="28"/>
        <v>6000</v>
      </c>
      <c r="I81" s="209">
        <f t="shared" si="28"/>
        <v>14000</v>
      </c>
      <c r="J81" s="209">
        <f t="shared" si="28"/>
        <v>20000</v>
      </c>
      <c r="K81" s="210">
        <f t="shared" si="28"/>
        <v>3042</v>
      </c>
      <c r="L81" s="211">
        <f t="shared" si="28"/>
        <v>23042</v>
      </c>
      <c r="M81" s="209"/>
      <c r="N81" s="210">
        <f t="shared" si="25"/>
        <v>0</v>
      </c>
      <c r="O81" s="211">
        <v>23042</v>
      </c>
      <c r="P81" s="187"/>
      <c r="Q81" s="187">
        <f t="shared" si="27"/>
        <v>23042</v>
      </c>
      <c r="R81" s="187"/>
      <c r="S81" s="187">
        <f>S82</f>
        <v>20585.7</v>
      </c>
      <c r="T81" s="209">
        <f t="shared" si="28"/>
        <v>5550</v>
      </c>
      <c r="U81" s="209">
        <f t="shared" si="28"/>
        <v>5000</v>
      </c>
      <c r="V81" s="209">
        <f t="shared" si="28"/>
        <v>5000</v>
      </c>
      <c r="W81" s="14"/>
      <c r="X81" s="290"/>
      <c r="Y81" s="14"/>
      <c r="Z81" s="14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s="2" customFormat="1" ht="49.5" customHeight="1">
      <c r="A82" s="113" t="s">
        <v>440</v>
      </c>
      <c r="B82" s="108" t="s">
        <v>441</v>
      </c>
      <c r="C82" s="108">
        <f>C86</f>
        <v>4000</v>
      </c>
      <c r="D82" s="108">
        <f>D86+D87</f>
        <v>16756.7</v>
      </c>
      <c r="E82" s="108">
        <f>E86+E87</f>
        <v>16816.4</v>
      </c>
      <c r="F82" s="209">
        <f>F86+F87</f>
        <v>6000</v>
      </c>
      <c r="G82" s="209"/>
      <c r="H82" s="209">
        <f>H86+H87</f>
        <v>6000</v>
      </c>
      <c r="I82" s="209">
        <f>I86+I87</f>
        <v>14000</v>
      </c>
      <c r="J82" s="209">
        <f>J86+J87</f>
        <v>20000</v>
      </c>
      <c r="K82" s="210">
        <f>K83+K85</f>
        <v>3042</v>
      </c>
      <c r="L82" s="211">
        <f>L86+L87+L84</f>
        <v>23042</v>
      </c>
      <c r="M82" s="209"/>
      <c r="N82" s="210">
        <f t="shared" si="25"/>
        <v>0</v>
      </c>
      <c r="O82" s="211">
        <v>23042</v>
      </c>
      <c r="P82" s="187"/>
      <c r="Q82" s="187">
        <f t="shared" si="27"/>
        <v>23042</v>
      </c>
      <c r="R82" s="187"/>
      <c r="S82" s="187">
        <f>S83+S85</f>
        <v>20585.7</v>
      </c>
      <c r="T82" s="209">
        <f>T86+T87</f>
        <v>5550</v>
      </c>
      <c r="U82" s="209">
        <f>U86+U87</f>
        <v>5000</v>
      </c>
      <c r="V82" s="209">
        <f>V86+V87</f>
        <v>5000</v>
      </c>
      <c r="W82" s="14"/>
      <c r="X82" s="290"/>
      <c r="Y82" s="14"/>
      <c r="Z82" s="14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s="2" customFormat="1" ht="49.5" customHeight="1" hidden="1">
      <c r="A83" s="113" t="s">
        <v>442</v>
      </c>
      <c r="B83" s="108" t="s">
        <v>443</v>
      </c>
      <c r="C83" s="108"/>
      <c r="D83" s="108"/>
      <c r="E83" s="108"/>
      <c r="F83" s="209"/>
      <c r="G83" s="209"/>
      <c r="H83" s="209"/>
      <c r="I83" s="209"/>
      <c r="J83" s="209">
        <f>J84</f>
        <v>0</v>
      </c>
      <c r="K83" s="210">
        <f>K84</f>
        <v>5</v>
      </c>
      <c r="L83" s="211">
        <f aca="true" t="shared" si="29" ref="L83:L90">J83+K83</f>
        <v>5</v>
      </c>
      <c r="M83" s="209"/>
      <c r="N83" s="210">
        <f t="shared" si="25"/>
        <v>0</v>
      </c>
      <c r="O83" s="211">
        <v>5</v>
      </c>
      <c r="P83" s="187"/>
      <c r="Q83" s="187">
        <f t="shared" si="27"/>
        <v>5</v>
      </c>
      <c r="R83" s="187"/>
      <c r="S83" s="187">
        <f>S84</f>
        <v>4.5</v>
      </c>
      <c r="T83" s="223">
        <v>0</v>
      </c>
      <c r="U83" s="227">
        <v>0</v>
      </c>
      <c r="V83" s="223">
        <v>0</v>
      </c>
      <c r="W83" s="14"/>
      <c r="X83" s="290"/>
      <c r="Y83" s="14"/>
      <c r="Z83" s="14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s="2" customFormat="1" ht="49.5" customHeight="1" hidden="1">
      <c r="A84" s="123" t="s">
        <v>444</v>
      </c>
      <c r="B84" s="124" t="s">
        <v>445</v>
      </c>
      <c r="C84" s="108"/>
      <c r="D84" s="108"/>
      <c r="E84" s="108"/>
      <c r="F84" s="209"/>
      <c r="G84" s="209"/>
      <c r="H84" s="209"/>
      <c r="I84" s="209"/>
      <c r="J84" s="223">
        <v>0</v>
      </c>
      <c r="K84" s="224">
        <v>5</v>
      </c>
      <c r="L84" s="225">
        <f t="shared" si="29"/>
        <v>5</v>
      </c>
      <c r="M84" s="223"/>
      <c r="N84" s="210">
        <f aca="true" t="shared" si="30" ref="N84:N90">O84-L84</f>
        <v>0</v>
      </c>
      <c r="O84" s="225">
        <v>5</v>
      </c>
      <c r="P84" s="226"/>
      <c r="Q84" s="187">
        <f t="shared" si="27"/>
        <v>5</v>
      </c>
      <c r="R84" s="187"/>
      <c r="S84" s="187">
        <v>4.5</v>
      </c>
      <c r="T84" s="223">
        <v>0</v>
      </c>
      <c r="U84" s="227">
        <v>0</v>
      </c>
      <c r="V84" s="223">
        <v>0</v>
      </c>
      <c r="W84" s="14"/>
      <c r="X84" s="290"/>
      <c r="Y84" s="14"/>
      <c r="Z84" s="14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s="2" customFormat="1" ht="49.5" customHeight="1">
      <c r="A85" s="113" t="s">
        <v>447</v>
      </c>
      <c r="B85" s="108" t="s">
        <v>446</v>
      </c>
      <c r="C85" s="108"/>
      <c r="D85" s="108"/>
      <c r="E85" s="108"/>
      <c r="F85" s="209"/>
      <c r="G85" s="209"/>
      <c r="H85" s="209"/>
      <c r="I85" s="209"/>
      <c r="J85" s="209">
        <f>J86+J87</f>
        <v>20000</v>
      </c>
      <c r="K85" s="210">
        <f>K86+K87</f>
        <v>3037</v>
      </c>
      <c r="L85" s="211">
        <f t="shared" si="29"/>
        <v>23037</v>
      </c>
      <c r="M85" s="209"/>
      <c r="N85" s="210">
        <f t="shared" si="30"/>
        <v>0</v>
      </c>
      <c r="O85" s="211">
        <v>23037</v>
      </c>
      <c r="P85" s="187"/>
      <c r="Q85" s="187">
        <f t="shared" si="27"/>
        <v>23037</v>
      </c>
      <c r="R85" s="187"/>
      <c r="S85" s="187">
        <f>S86+S87</f>
        <v>20581.2</v>
      </c>
      <c r="T85" s="209">
        <f>T86+T87</f>
        <v>5550</v>
      </c>
      <c r="U85" s="209">
        <f>U86+U87</f>
        <v>5000</v>
      </c>
      <c r="V85" s="209">
        <f>V86+V87</f>
        <v>5000</v>
      </c>
      <c r="W85" s="14"/>
      <c r="X85" s="290"/>
      <c r="Y85" s="14"/>
      <c r="Z85" s="14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s="2" customFormat="1" ht="63" customHeight="1" hidden="1">
      <c r="A86" s="126" t="s">
        <v>402</v>
      </c>
      <c r="B86" s="124" t="s">
        <v>404</v>
      </c>
      <c r="C86" s="124">
        <v>4000</v>
      </c>
      <c r="D86" s="124">
        <v>16740.3</v>
      </c>
      <c r="E86" s="124">
        <v>16800</v>
      </c>
      <c r="F86" s="209">
        <v>6000</v>
      </c>
      <c r="G86" s="209"/>
      <c r="H86" s="209">
        <v>6000</v>
      </c>
      <c r="I86" s="209">
        <v>14000</v>
      </c>
      <c r="J86" s="223">
        <f>H86+I86</f>
        <v>20000</v>
      </c>
      <c r="K86" s="224">
        <v>3033</v>
      </c>
      <c r="L86" s="225">
        <f t="shared" si="29"/>
        <v>23033</v>
      </c>
      <c r="M86" s="223"/>
      <c r="N86" s="210">
        <f t="shared" si="30"/>
        <v>0</v>
      </c>
      <c r="O86" s="225">
        <v>23033</v>
      </c>
      <c r="P86" s="226"/>
      <c r="Q86" s="187">
        <f t="shared" si="27"/>
        <v>23033</v>
      </c>
      <c r="R86" s="187"/>
      <c r="S86" s="187">
        <v>20577.5</v>
      </c>
      <c r="T86" s="223">
        <v>5550</v>
      </c>
      <c r="U86" s="227">
        <v>5000</v>
      </c>
      <c r="V86" s="223">
        <v>5000</v>
      </c>
      <c r="W86" s="14"/>
      <c r="X86" s="290"/>
      <c r="Y86" s="14"/>
      <c r="Z86" s="14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26" s="15" customFormat="1" ht="67.5" customHeight="1" hidden="1">
      <c r="A87" s="126" t="s">
        <v>403</v>
      </c>
      <c r="B87" s="124" t="s">
        <v>405</v>
      </c>
      <c r="C87" s="124">
        <v>0</v>
      </c>
      <c r="D87" s="124">
        <v>16.4</v>
      </c>
      <c r="E87" s="124">
        <v>16.4</v>
      </c>
      <c r="F87" s="209">
        <v>0</v>
      </c>
      <c r="G87" s="209"/>
      <c r="H87" s="209">
        <v>0</v>
      </c>
      <c r="I87" s="209"/>
      <c r="J87" s="223">
        <v>0</v>
      </c>
      <c r="K87" s="224">
        <v>4</v>
      </c>
      <c r="L87" s="225">
        <f t="shared" si="29"/>
        <v>4</v>
      </c>
      <c r="M87" s="223"/>
      <c r="N87" s="210">
        <f t="shared" si="30"/>
        <v>0</v>
      </c>
      <c r="O87" s="225">
        <v>4</v>
      </c>
      <c r="P87" s="226"/>
      <c r="Q87" s="187">
        <f t="shared" si="27"/>
        <v>4</v>
      </c>
      <c r="R87" s="187"/>
      <c r="S87" s="187">
        <v>3.7</v>
      </c>
      <c r="T87" s="223">
        <v>0</v>
      </c>
      <c r="U87" s="227">
        <v>0</v>
      </c>
      <c r="V87" s="223">
        <v>0</v>
      </c>
      <c r="W87" s="14"/>
      <c r="X87" s="290"/>
      <c r="Y87" s="14"/>
      <c r="Z87" s="14"/>
    </row>
    <row r="88" spans="1:36" s="2" customFormat="1" ht="32.25" customHeight="1">
      <c r="A88" s="113" t="s">
        <v>252</v>
      </c>
      <c r="B88" s="108" t="s">
        <v>253</v>
      </c>
      <c r="C88" s="108">
        <f aca="true" t="shared" si="31" ref="C88:U89">C89</f>
        <v>2660</v>
      </c>
      <c r="D88" s="108">
        <f t="shared" si="31"/>
        <v>1721.4</v>
      </c>
      <c r="E88" s="108">
        <f t="shared" si="31"/>
        <v>1800</v>
      </c>
      <c r="F88" s="209">
        <f t="shared" si="31"/>
        <v>1030</v>
      </c>
      <c r="G88" s="209"/>
      <c r="H88" s="209">
        <f t="shared" si="31"/>
        <v>1030</v>
      </c>
      <c r="I88" s="209">
        <f t="shared" si="31"/>
        <v>0</v>
      </c>
      <c r="J88" s="209">
        <f t="shared" si="31"/>
        <v>1030</v>
      </c>
      <c r="K88" s="210">
        <f t="shared" si="31"/>
        <v>550</v>
      </c>
      <c r="L88" s="225">
        <f t="shared" si="29"/>
        <v>1580</v>
      </c>
      <c r="M88" s="223"/>
      <c r="N88" s="210">
        <f t="shared" si="30"/>
        <v>0</v>
      </c>
      <c r="O88" s="225">
        <v>1580</v>
      </c>
      <c r="P88" s="226">
        <f>P89</f>
        <v>1373</v>
      </c>
      <c r="Q88" s="187">
        <f t="shared" si="27"/>
        <v>2953</v>
      </c>
      <c r="R88" s="187"/>
      <c r="S88" s="187">
        <f>S89</f>
        <v>2953</v>
      </c>
      <c r="T88" s="209">
        <f t="shared" si="31"/>
        <v>1600</v>
      </c>
      <c r="U88" s="209">
        <f t="shared" si="31"/>
        <v>1996</v>
      </c>
      <c r="V88" s="209">
        <f>V89</f>
        <v>1996</v>
      </c>
      <c r="W88" s="14"/>
      <c r="X88" s="290"/>
      <c r="Y88" s="14"/>
      <c r="Z88" s="14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s="2" customFormat="1" ht="19.5" customHeight="1">
      <c r="A89" s="113" t="s">
        <v>100</v>
      </c>
      <c r="B89" s="108" t="s">
        <v>254</v>
      </c>
      <c r="C89" s="108">
        <f t="shared" si="31"/>
        <v>2660</v>
      </c>
      <c r="D89" s="108">
        <f>D90</f>
        <v>1721.4</v>
      </c>
      <c r="E89" s="108">
        <f t="shared" si="31"/>
        <v>1800</v>
      </c>
      <c r="F89" s="209">
        <f t="shared" si="31"/>
        <v>1030</v>
      </c>
      <c r="G89" s="209"/>
      <c r="H89" s="209">
        <f t="shared" si="31"/>
        <v>1030</v>
      </c>
      <c r="I89" s="209">
        <f t="shared" si="31"/>
        <v>0</v>
      </c>
      <c r="J89" s="209">
        <f t="shared" si="31"/>
        <v>1030</v>
      </c>
      <c r="K89" s="210">
        <f t="shared" si="31"/>
        <v>550</v>
      </c>
      <c r="L89" s="225">
        <f t="shared" si="29"/>
        <v>1580</v>
      </c>
      <c r="M89" s="223"/>
      <c r="N89" s="210">
        <f t="shared" si="30"/>
        <v>0</v>
      </c>
      <c r="O89" s="225">
        <v>1580</v>
      </c>
      <c r="P89" s="226">
        <f>P90</f>
        <v>1373</v>
      </c>
      <c r="Q89" s="187">
        <f t="shared" si="27"/>
        <v>2953</v>
      </c>
      <c r="R89" s="187"/>
      <c r="S89" s="187">
        <f>S90</f>
        <v>2953</v>
      </c>
      <c r="T89" s="209">
        <f t="shared" si="31"/>
        <v>1600</v>
      </c>
      <c r="U89" s="209">
        <f t="shared" si="31"/>
        <v>1996</v>
      </c>
      <c r="V89" s="209">
        <f>V90</f>
        <v>1996</v>
      </c>
      <c r="W89" s="14"/>
      <c r="X89" s="290"/>
      <c r="Y89" s="14"/>
      <c r="Z89" s="14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s="2" customFormat="1" ht="33.75" customHeight="1">
      <c r="A90" s="127" t="s">
        <v>101</v>
      </c>
      <c r="B90" s="124" t="s">
        <v>255</v>
      </c>
      <c r="C90" s="124">
        <v>2660</v>
      </c>
      <c r="D90" s="108">
        <v>1721.4</v>
      </c>
      <c r="E90" s="124">
        <v>1800</v>
      </c>
      <c r="F90" s="209">
        <v>1030</v>
      </c>
      <c r="G90" s="209"/>
      <c r="H90" s="209">
        <v>1030</v>
      </c>
      <c r="I90" s="209"/>
      <c r="J90" s="223">
        <v>1030</v>
      </c>
      <c r="K90" s="224">
        <v>550</v>
      </c>
      <c r="L90" s="225">
        <f t="shared" si="29"/>
        <v>1580</v>
      </c>
      <c r="M90" s="223"/>
      <c r="N90" s="210">
        <f t="shared" si="30"/>
        <v>0</v>
      </c>
      <c r="O90" s="225">
        <v>1580</v>
      </c>
      <c r="P90" s="226">
        <v>1373</v>
      </c>
      <c r="Q90" s="187">
        <f t="shared" si="27"/>
        <v>2953</v>
      </c>
      <c r="R90" s="187"/>
      <c r="S90" s="187">
        <v>2953</v>
      </c>
      <c r="T90" s="223">
        <v>1600</v>
      </c>
      <c r="U90" s="227">
        <v>1996</v>
      </c>
      <c r="V90" s="223">
        <v>1996</v>
      </c>
      <c r="W90" s="39"/>
      <c r="X90" s="303"/>
      <c r="Y90" s="40"/>
      <c r="Z90" s="40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s="2" customFormat="1" ht="24" customHeight="1">
      <c r="A91" s="110" t="s">
        <v>102</v>
      </c>
      <c r="B91" s="109" t="s">
        <v>103</v>
      </c>
      <c r="C91" s="109">
        <f>SUM(C93:C108)-C106</f>
        <v>5916</v>
      </c>
      <c r="D91" s="109">
        <f>SUM(D93:D108)-D106</f>
        <v>5850.199999999999</v>
      </c>
      <c r="E91" s="109">
        <f>SUM(E93:E108)-E99</f>
        <v>10053.5</v>
      </c>
      <c r="F91" s="204">
        <f>SUM(F93:F108)-F99-F106</f>
        <v>7480</v>
      </c>
      <c r="G91" s="204"/>
      <c r="H91" s="204">
        <f>SUM(H93:H108)-H99-H106</f>
        <v>7480</v>
      </c>
      <c r="I91" s="204">
        <f>SUM(I93:I108)-I99-I106</f>
        <v>7999</v>
      </c>
      <c r="J91" s="204">
        <f>SUM(J93:J108)-J99-J106</f>
        <v>15479</v>
      </c>
      <c r="K91" s="205">
        <f>SUM(K93:K108)-K99-K106</f>
        <v>3806</v>
      </c>
      <c r="L91" s="206">
        <f>SUM(L93:L108)-L99-L106</f>
        <v>19285</v>
      </c>
      <c r="M91" s="204"/>
      <c r="N91" s="205">
        <f>O91-L91</f>
        <v>11773</v>
      </c>
      <c r="O91" s="206">
        <f>O92+O95+O96+O100+O101+O102+O103+O104+O108</f>
        <v>31058</v>
      </c>
      <c r="P91" s="186">
        <f>P92+P109+P95</f>
        <v>108</v>
      </c>
      <c r="Q91" s="186">
        <f>O91+P91</f>
        <v>31166</v>
      </c>
      <c r="R91" s="186"/>
      <c r="S91" s="186">
        <f>S92+S95+S96+S97+S100+S101+S102+S103+S104+S107+S108</f>
        <v>34061.6</v>
      </c>
      <c r="T91" s="230">
        <f>T92+T95+T96+T102+T104+T108</f>
        <v>35279</v>
      </c>
      <c r="U91" s="230">
        <f>U92+U95+U96+U102+U104+U108</f>
        <v>36032</v>
      </c>
      <c r="V91" s="230">
        <f>V92+V95+V96+V102+V104+V108</f>
        <v>36802</v>
      </c>
      <c r="W91" s="72">
        <v>0.025</v>
      </c>
      <c r="X91" s="309"/>
      <c r="Y91" s="14"/>
      <c r="Z91" s="14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s="2" customFormat="1" ht="21" customHeight="1">
      <c r="A92" s="113" t="s">
        <v>104</v>
      </c>
      <c r="B92" s="108" t="s">
        <v>105</v>
      </c>
      <c r="C92" s="108">
        <f>SUM(C93:C94)</f>
        <v>129</v>
      </c>
      <c r="D92" s="108">
        <f>SUM(D93:D94)</f>
        <v>151.1</v>
      </c>
      <c r="E92" s="108">
        <f>SUM(E93:E94)</f>
        <v>171</v>
      </c>
      <c r="F92" s="209">
        <f>SUM(F93:F94)</f>
        <v>175</v>
      </c>
      <c r="G92" s="209"/>
      <c r="H92" s="209">
        <f aca="true" t="shared" si="32" ref="H92:O92">SUM(H93:H94)</f>
        <v>175</v>
      </c>
      <c r="I92" s="209">
        <f t="shared" si="32"/>
        <v>0</v>
      </c>
      <c r="J92" s="209">
        <f t="shared" si="32"/>
        <v>175</v>
      </c>
      <c r="K92" s="210">
        <f t="shared" si="32"/>
        <v>0</v>
      </c>
      <c r="L92" s="211">
        <f t="shared" si="32"/>
        <v>175</v>
      </c>
      <c r="M92" s="211">
        <f t="shared" si="32"/>
        <v>0</v>
      </c>
      <c r="N92" s="210">
        <f t="shared" si="32"/>
        <v>20</v>
      </c>
      <c r="O92" s="211">
        <f t="shared" si="32"/>
        <v>195</v>
      </c>
      <c r="P92" s="187">
        <f>P93</f>
        <v>-6</v>
      </c>
      <c r="Q92" s="187">
        <f aca="true" t="shared" si="33" ref="Q92:Q124">O92+P92</f>
        <v>189</v>
      </c>
      <c r="R92" s="187"/>
      <c r="S92" s="187">
        <f>S93+S94</f>
        <v>203.5</v>
      </c>
      <c r="T92" s="211">
        <f>SUM(T93:T94)</f>
        <v>211</v>
      </c>
      <c r="U92" s="211">
        <f>SUM(U93:U94)</f>
        <v>218</v>
      </c>
      <c r="V92" s="211">
        <f>SUM(V93:V94)</f>
        <v>224</v>
      </c>
      <c r="W92" s="71"/>
      <c r="X92" s="307"/>
      <c r="Y92" s="14"/>
      <c r="Z92" s="14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s="2" customFormat="1" ht="49.5" customHeight="1">
      <c r="A93" s="123" t="s">
        <v>336</v>
      </c>
      <c r="B93" s="124" t="s">
        <v>106</v>
      </c>
      <c r="C93" s="124">
        <v>87</v>
      </c>
      <c r="D93" s="124">
        <v>133.5</v>
      </c>
      <c r="E93" s="124">
        <v>149</v>
      </c>
      <c r="F93" s="209">
        <v>153</v>
      </c>
      <c r="G93" s="209"/>
      <c r="H93" s="209">
        <v>153</v>
      </c>
      <c r="I93" s="209"/>
      <c r="J93" s="209">
        <v>153</v>
      </c>
      <c r="K93" s="210"/>
      <c r="L93" s="211">
        <v>153</v>
      </c>
      <c r="M93" s="209"/>
      <c r="N93" s="210">
        <f>O93-L93</f>
        <v>0</v>
      </c>
      <c r="O93" s="211">
        <v>153</v>
      </c>
      <c r="P93" s="187">
        <f>-3.3-2.7</f>
        <v>-6</v>
      </c>
      <c r="Q93" s="187">
        <f t="shared" si="33"/>
        <v>147</v>
      </c>
      <c r="R93" s="187"/>
      <c r="S93" s="187">
        <v>161.5</v>
      </c>
      <c r="T93" s="223">
        <v>166</v>
      </c>
      <c r="U93" s="227">
        <v>171</v>
      </c>
      <c r="V93" s="223">
        <v>176</v>
      </c>
      <c r="W93" s="71">
        <v>1.03</v>
      </c>
      <c r="X93" s="307"/>
      <c r="Y93" s="14"/>
      <c r="Z93" s="14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s="2" customFormat="1" ht="35.25" customHeight="1">
      <c r="A94" s="123" t="s">
        <v>107</v>
      </c>
      <c r="B94" s="124" t="s">
        <v>108</v>
      </c>
      <c r="C94" s="124">
        <v>42</v>
      </c>
      <c r="D94" s="124">
        <v>17.6</v>
      </c>
      <c r="E94" s="124">
        <v>22</v>
      </c>
      <c r="F94" s="209">
        <v>22</v>
      </c>
      <c r="G94" s="209"/>
      <c r="H94" s="209">
        <v>22</v>
      </c>
      <c r="I94" s="209"/>
      <c r="J94" s="209">
        <v>22</v>
      </c>
      <c r="K94" s="210"/>
      <c r="L94" s="211">
        <v>22</v>
      </c>
      <c r="M94" s="209"/>
      <c r="N94" s="210">
        <f aca="true" t="shared" si="34" ref="N94:N108">O94-L94</f>
        <v>20</v>
      </c>
      <c r="O94" s="211">
        <v>42</v>
      </c>
      <c r="P94" s="187"/>
      <c r="Q94" s="187">
        <f t="shared" si="33"/>
        <v>42</v>
      </c>
      <c r="R94" s="187"/>
      <c r="S94" s="187">
        <v>42</v>
      </c>
      <c r="T94" s="223">
        <v>45</v>
      </c>
      <c r="U94" s="227">
        <v>47</v>
      </c>
      <c r="V94" s="223">
        <v>48</v>
      </c>
      <c r="W94" s="14"/>
      <c r="X94" s="290"/>
      <c r="Y94" s="14"/>
      <c r="Z94" s="14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s="2" customFormat="1" ht="34.5" customHeight="1">
      <c r="A95" s="113" t="s">
        <v>109</v>
      </c>
      <c r="B95" s="108" t="s">
        <v>110</v>
      </c>
      <c r="C95" s="108">
        <v>141</v>
      </c>
      <c r="D95" s="108">
        <v>30</v>
      </c>
      <c r="E95" s="108">
        <v>30</v>
      </c>
      <c r="F95" s="209">
        <v>31</v>
      </c>
      <c r="G95" s="209"/>
      <c r="H95" s="209">
        <v>31</v>
      </c>
      <c r="I95" s="209"/>
      <c r="J95" s="209">
        <v>31</v>
      </c>
      <c r="K95" s="210"/>
      <c r="L95" s="211">
        <v>31</v>
      </c>
      <c r="M95" s="209"/>
      <c r="N95" s="210">
        <f t="shared" si="34"/>
        <v>1</v>
      </c>
      <c r="O95" s="211">
        <v>32</v>
      </c>
      <c r="P95" s="187">
        <f>3.3+2.7</f>
        <v>6</v>
      </c>
      <c r="Q95" s="187">
        <f t="shared" si="33"/>
        <v>38</v>
      </c>
      <c r="R95" s="187"/>
      <c r="S95" s="187">
        <v>46.7</v>
      </c>
      <c r="T95" s="209">
        <v>51</v>
      </c>
      <c r="U95" s="212">
        <v>51</v>
      </c>
      <c r="V95" s="209">
        <v>53</v>
      </c>
      <c r="W95" s="14"/>
      <c r="X95" s="290"/>
      <c r="Y95" s="14"/>
      <c r="Z95" s="14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s="2" customFormat="1" ht="36" customHeight="1">
      <c r="A96" s="113" t="s">
        <v>256</v>
      </c>
      <c r="B96" s="108" t="s">
        <v>111</v>
      </c>
      <c r="C96" s="108">
        <v>32</v>
      </c>
      <c r="D96" s="108">
        <v>13.7</v>
      </c>
      <c r="E96" s="108">
        <v>14</v>
      </c>
      <c r="F96" s="209">
        <v>14</v>
      </c>
      <c r="G96" s="209"/>
      <c r="H96" s="209">
        <v>14</v>
      </c>
      <c r="I96" s="209"/>
      <c r="J96" s="209">
        <v>14</v>
      </c>
      <c r="K96" s="210"/>
      <c r="L96" s="211">
        <v>14</v>
      </c>
      <c r="M96" s="209"/>
      <c r="N96" s="210">
        <f t="shared" si="34"/>
        <v>0</v>
      </c>
      <c r="O96" s="211">
        <v>14</v>
      </c>
      <c r="P96" s="187"/>
      <c r="Q96" s="187">
        <f t="shared" si="33"/>
        <v>14</v>
      </c>
      <c r="R96" s="187"/>
      <c r="S96" s="187">
        <v>3</v>
      </c>
      <c r="T96" s="209">
        <v>4</v>
      </c>
      <c r="U96" s="212">
        <v>4</v>
      </c>
      <c r="V96" s="209">
        <v>4</v>
      </c>
      <c r="W96" s="14"/>
      <c r="X96" s="290"/>
      <c r="Y96" s="14"/>
      <c r="Z96" s="14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s="2" customFormat="1" ht="30.75" hidden="1">
      <c r="A97" s="113" t="s">
        <v>289</v>
      </c>
      <c r="B97" s="108" t="s">
        <v>273</v>
      </c>
      <c r="C97" s="108">
        <v>0</v>
      </c>
      <c r="D97" s="108">
        <f>D99</f>
        <v>25.3</v>
      </c>
      <c r="E97" s="108">
        <f>E99</f>
        <v>25.3</v>
      </c>
      <c r="F97" s="209">
        <f>F99</f>
        <v>0</v>
      </c>
      <c r="G97" s="209"/>
      <c r="H97" s="209">
        <f>H99</f>
        <v>0</v>
      </c>
      <c r="I97" s="209">
        <f>I99</f>
        <v>0</v>
      </c>
      <c r="J97" s="209">
        <f>J99</f>
        <v>0</v>
      </c>
      <c r="K97" s="210">
        <f>K99</f>
        <v>0</v>
      </c>
      <c r="L97" s="211">
        <f>L99</f>
        <v>0</v>
      </c>
      <c r="M97" s="209"/>
      <c r="N97" s="210">
        <f t="shared" si="34"/>
        <v>0</v>
      </c>
      <c r="O97" s="211">
        <v>0</v>
      </c>
      <c r="P97" s="187"/>
      <c r="Q97" s="187">
        <f t="shared" si="33"/>
        <v>0</v>
      </c>
      <c r="R97" s="187"/>
      <c r="S97" s="187"/>
      <c r="T97" s="209"/>
      <c r="U97" s="212">
        <v>0</v>
      </c>
      <c r="V97" s="209">
        <v>0</v>
      </c>
      <c r="W97" s="14"/>
      <c r="X97" s="290"/>
      <c r="Y97" s="14"/>
      <c r="Z97" s="14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s="2" customFormat="1" ht="15" hidden="1">
      <c r="A98" s="279"/>
      <c r="B98" s="108">
        <v>901</v>
      </c>
      <c r="C98" s="108">
        <v>0</v>
      </c>
      <c r="D98" s="108"/>
      <c r="E98" s="108"/>
      <c r="F98" s="209">
        <f>C98+E98</f>
        <v>0</v>
      </c>
      <c r="G98" s="209"/>
      <c r="H98" s="209">
        <f>E98+G98</f>
        <v>0</v>
      </c>
      <c r="I98" s="209"/>
      <c r="J98" s="209">
        <f>G98+I98</f>
        <v>0</v>
      </c>
      <c r="K98" s="210"/>
      <c r="L98" s="211">
        <f>I98+K98</f>
        <v>0</v>
      </c>
      <c r="M98" s="209"/>
      <c r="N98" s="210">
        <f t="shared" si="34"/>
        <v>0</v>
      </c>
      <c r="O98" s="211"/>
      <c r="P98" s="187"/>
      <c r="Q98" s="187">
        <f t="shared" si="33"/>
        <v>0</v>
      </c>
      <c r="R98" s="187"/>
      <c r="S98" s="187"/>
      <c r="T98" s="209">
        <v>0</v>
      </c>
      <c r="U98" s="212">
        <v>0</v>
      </c>
      <c r="V98" s="209">
        <v>0</v>
      </c>
      <c r="W98" s="14"/>
      <c r="X98" s="290"/>
      <c r="Y98" s="14"/>
      <c r="Z98" s="14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s="2" customFormat="1" ht="15" hidden="1">
      <c r="A99" s="279"/>
      <c r="B99" s="108">
        <v>900</v>
      </c>
      <c r="C99" s="108">
        <v>0</v>
      </c>
      <c r="D99" s="108">
        <v>25.3</v>
      </c>
      <c r="E99" s="108">
        <v>25.3</v>
      </c>
      <c r="F99" s="209">
        <v>0</v>
      </c>
      <c r="G99" s="209"/>
      <c r="H99" s="209">
        <v>0</v>
      </c>
      <c r="I99" s="209"/>
      <c r="J99" s="209">
        <v>0</v>
      </c>
      <c r="K99" s="210"/>
      <c r="L99" s="211">
        <v>0</v>
      </c>
      <c r="M99" s="209"/>
      <c r="N99" s="210">
        <f t="shared" si="34"/>
        <v>0</v>
      </c>
      <c r="O99" s="211"/>
      <c r="P99" s="187"/>
      <c r="Q99" s="187">
        <f t="shared" si="33"/>
        <v>0</v>
      </c>
      <c r="R99" s="187"/>
      <c r="S99" s="187"/>
      <c r="T99" s="209">
        <v>0</v>
      </c>
      <c r="U99" s="212">
        <v>0</v>
      </c>
      <c r="V99" s="209">
        <v>0</v>
      </c>
      <c r="W99" s="14"/>
      <c r="X99" s="290"/>
      <c r="Y99" s="14"/>
      <c r="Z99" s="14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s="2" customFormat="1" ht="20.25" customHeight="1" hidden="1">
      <c r="A100" s="113" t="s">
        <v>290</v>
      </c>
      <c r="B100" s="108" t="s">
        <v>472</v>
      </c>
      <c r="C100" s="108">
        <v>11</v>
      </c>
      <c r="D100" s="108">
        <v>17</v>
      </c>
      <c r="E100" s="108">
        <v>17</v>
      </c>
      <c r="F100" s="209">
        <v>17</v>
      </c>
      <c r="G100" s="209"/>
      <c r="H100" s="209">
        <v>17</v>
      </c>
      <c r="I100" s="209">
        <v>-2</v>
      </c>
      <c r="J100" s="209">
        <f>H100+I100</f>
        <v>15</v>
      </c>
      <c r="K100" s="210"/>
      <c r="L100" s="211">
        <f>J100+K100</f>
        <v>15</v>
      </c>
      <c r="M100" s="209"/>
      <c r="N100" s="210">
        <f t="shared" si="34"/>
        <v>0</v>
      </c>
      <c r="O100" s="211">
        <v>15</v>
      </c>
      <c r="P100" s="187"/>
      <c r="Q100" s="187">
        <f t="shared" si="33"/>
        <v>15</v>
      </c>
      <c r="R100" s="187"/>
      <c r="S100" s="187">
        <v>0</v>
      </c>
      <c r="T100" s="209">
        <v>0</v>
      </c>
      <c r="U100" s="212">
        <v>0</v>
      </c>
      <c r="V100" s="209">
        <v>0</v>
      </c>
      <c r="W100" s="14"/>
      <c r="X100" s="290"/>
      <c r="Y100" s="14"/>
      <c r="Z100" s="14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s="2" customFormat="1" ht="30.75" hidden="1">
      <c r="A101" s="113" t="s">
        <v>354</v>
      </c>
      <c r="B101" s="108" t="s">
        <v>473</v>
      </c>
      <c r="C101" s="108">
        <v>10</v>
      </c>
      <c r="D101" s="108">
        <v>0</v>
      </c>
      <c r="E101" s="108">
        <v>0</v>
      </c>
      <c r="F101" s="209">
        <v>0</v>
      </c>
      <c r="G101" s="209"/>
      <c r="H101" s="209">
        <v>0</v>
      </c>
      <c r="I101" s="209"/>
      <c r="J101" s="209">
        <v>0</v>
      </c>
      <c r="K101" s="210"/>
      <c r="L101" s="211">
        <v>0</v>
      </c>
      <c r="M101" s="209"/>
      <c r="N101" s="210">
        <f t="shared" si="34"/>
        <v>0</v>
      </c>
      <c r="O101" s="211">
        <v>0</v>
      </c>
      <c r="P101" s="187"/>
      <c r="Q101" s="187">
        <f t="shared" si="33"/>
        <v>0</v>
      </c>
      <c r="R101" s="187"/>
      <c r="S101" s="187">
        <v>0</v>
      </c>
      <c r="T101" s="209">
        <v>0</v>
      </c>
      <c r="U101" s="212">
        <v>0</v>
      </c>
      <c r="V101" s="209">
        <v>0</v>
      </c>
      <c r="W101" s="14"/>
      <c r="X101" s="290"/>
      <c r="Y101" s="14"/>
      <c r="Z101" s="14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s="2" customFormat="1" ht="15">
      <c r="A102" s="113" t="s">
        <v>430</v>
      </c>
      <c r="B102" s="108" t="s">
        <v>474</v>
      </c>
      <c r="C102" s="108"/>
      <c r="D102" s="108"/>
      <c r="E102" s="108"/>
      <c r="F102" s="209">
        <v>0</v>
      </c>
      <c r="G102" s="209"/>
      <c r="H102" s="209">
        <v>0</v>
      </c>
      <c r="I102" s="209">
        <v>2</v>
      </c>
      <c r="J102" s="209">
        <f>H102+I102</f>
        <v>2</v>
      </c>
      <c r="K102" s="210"/>
      <c r="L102" s="211">
        <f>J102+K102</f>
        <v>2</v>
      </c>
      <c r="M102" s="209"/>
      <c r="N102" s="210">
        <f t="shared" si="34"/>
        <v>0</v>
      </c>
      <c r="O102" s="211">
        <v>2</v>
      </c>
      <c r="P102" s="187"/>
      <c r="Q102" s="187">
        <f t="shared" si="33"/>
        <v>2</v>
      </c>
      <c r="R102" s="187"/>
      <c r="S102" s="187">
        <v>1.5</v>
      </c>
      <c r="T102" s="209">
        <v>2</v>
      </c>
      <c r="U102" s="212">
        <v>2</v>
      </c>
      <c r="V102" s="209">
        <v>2</v>
      </c>
      <c r="W102" s="14"/>
      <c r="X102" s="290"/>
      <c r="Y102" s="14"/>
      <c r="Z102" s="14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s="2" customFormat="1" ht="48.75" customHeight="1" hidden="1">
      <c r="A103" s="113" t="s">
        <v>112</v>
      </c>
      <c r="B103" s="108" t="s">
        <v>113</v>
      </c>
      <c r="C103" s="108">
        <v>0</v>
      </c>
      <c r="D103" s="108">
        <v>11</v>
      </c>
      <c r="E103" s="108">
        <v>11</v>
      </c>
      <c r="F103" s="209">
        <f>C103+E103</f>
        <v>11</v>
      </c>
      <c r="G103" s="209"/>
      <c r="H103" s="209">
        <f>E103+G103</f>
        <v>11</v>
      </c>
      <c r="I103" s="209"/>
      <c r="J103" s="209">
        <f>H103+I103</f>
        <v>11</v>
      </c>
      <c r="K103" s="210"/>
      <c r="L103" s="211">
        <f>J103+K103</f>
        <v>11</v>
      </c>
      <c r="M103" s="209"/>
      <c r="N103" s="210">
        <f t="shared" si="34"/>
        <v>0</v>
      </c>
      <c r="O103" s="211">
        <v>11</v>
      </c>
      <c r="P103" s="187"/>
      <c r="Q103" s="187">
        <f t="shared" si="33"/>
        <v>11</v>
      </c>
      <c r="R103" s="187"/>
      <c r="S103" s="187">
        <v>0</v>
      </c>
      <c r="T103" s="209">
        <v>0</v>
      </c>
      <c r="U103" s="212">
        <v>0</v>
      </c>
      <c r="V103" s="209">
        <v>0</v>
      </c>
      <c r="W103" s="14"/>
      <c r="X103" s="290"/>
      <c r="Y103" s="14"/>
      <c r="Z103" s="14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s="2" customFormat="1" ht="17.25" customHeight="1">
      <c r="A104" s="113" t="s">
        <v>114</v>
      </c>
      <c r="B104" s="108" t="s">
        <v>115</v>
      </c>
      <c r="C104" s="108">
        <f aca="true" t="shared" si="35" ref="C104:L104">C106</f>
        <v>3547</v>
      </c>
      <c r="D104" s="108">
        <f t="shared" si="35"/>
        <v>2437.6</v>
      </c>
      <c r="E104" s="108">
        <f t="shared" si="35"/>
        <v>2909</v>
      </c>
      <c r="F104" s="209">
        <f t="shared" si="35"/>
        <v>2983</v>
      </c>
      <c r="G104" s="209"/>
      <c r="H104" s="209">
        <f t="shared" si="35"/>
        <v>2983</v>
      </c>
      <c r="I104" s="209">
        <f t="shared" si="35"/>
        <v>0</v>
      </c>
      <c r="J104" s="209">
        <f t="shared" si="35"/>
        <v>2983</v>
      </c>
      <c r="K104" s="210"/>
      <c r="L104" s="211">
        <f t="shared" si="35"/>
        <v>2983</v>
      </c>
      <c r="M104" s="209"/>
      <c r="N104" s="210">
        <f t="shared" si="34"/>
        <v>2</v>
      </c>
      <c r="O104" s="211">
        <v>2985</v>
      </c>
      <c r="P104" s="187"/>
      <c r="Q104" s="187">
        <f t="shared" si="33"/>
        <v>2985</v>
      </c>
      <c r="R104" s="187"/>
      <c r="S104" s="187">
        <f>S105+S106</f>
        <v>1909.4</v>
      </c>
      <c r="T104" s="209">
        <f>T105+T106</f>
        <v>1910</v>
      </c>
      <c r="U104" s="209">
        <f>U105+U106</f>
        <v>1967</v>
      </c>
      <c r="V104" s="209">
        <f>V105+V106</f>
        <v>2026</v>
      </c>
      <c r="W104" s="209">
        <f>W105+W106</f>
        <v>0</v>
      </c>
      <c r="X104" s="310"/>
      <c r="Y104" s="14"/>
      <c r="Z104" s="14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s="2" customFormat="1" ht="36" customHeight="1">
      <c r="A105" s="113" t="s">
        <v>471</v>
      </c>
      <c r="B105" s="108" t="s">
        <v>467</v>
      </c>
      <c r="C105" s="108"/>
      <c r="D105" s="108"/>
      <c r="E105" s="108"/>
      <c r="F105" s="209"/>
      <c r="G105" s="209"/>
      <c r="H105" s="209"/>
      <c r="I105" s="209"/>
      <c r="J105" s="209"/>
      <c r="K105" s="210"/>
      <c r="L105" s="211">
        <v>0</v>
      </c>
      <c r="M105" s="209"/>
      <c r="N105" s="210">
        <f t="shared" si="34"/>
        <v>2</v>
      </c>
      <c r="O105" s="211">
        <v>2</v>
      </c>
      <c r="P105" s="187"/>
      <c r="Q105" s="187">
        <f t="shared" si="33"/>
        <v>2</v>
      </c>
      <c r="R105" s="187"/>
      <c r="S105" s="187">
        <v>2</v>
      </c>
      <c r="T105" s="209">
        <v>2</v>
      </c>
      <c r="U105" s="212">
        <v>2</v>
      </c>
      <c r="V105" s="209">
        <v>2</v>
      </c>
      <c r="W105" s="61"/>
      <c r="X105" s="301"/>
      <c r="Y105" s="14"/>
      <c r="Z105" s="14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s="2" customFormat="1" ht="24.75" customHeight="1">
      <c r="A106" s="123" t="s">
        <v>406</v>
      </c>
      <c r="B106" s="108" t="s">
        <v>407</v>
      </c>
      <c r="C106" s="108">
        <v>3547</v>
      </c>
      <c r="D106" s="108">
        <v>2437.6</v>
      </c>
      <c r="E106" s="108">
        <v>2909</v>
      </c>
      <c r="F106" s="209">
        <v>2983</v>
      </c>
      <c r="G106" s="209"/>
      <c r="H106" s="209">
        <v>2983</v>
      </c>
      <c r="I106" s="209">
        <v>0</v>
      </c>
      <c r="J106" s="209">
        <f>I106+H106</f>
        <v>2983</v>
      </c>
      <c r="K106" s="210"/>
      <c r="L106" s="211">
        <f>K106+J106</f>
        <v>2983</v>
      </c>
      <c r="M106" s="209"/>
      <c r="N106" s="210">
        <f t="shared" si="34"/>
        <v>0</v>
      </c>
      <c r="O106" s="211">
        <v>2983</v>
      </c>
      <c r="P106" s="187"/>
      <c r="Q106" s="187">
        <f t="shared" si="33"/>
        <v>2983</v>
      </c>
      <c r="R106" s="187"/>
      <c r="S106" s="187">
        <v>1907.4</v>
      </c>
      <c r="T106" s="209">
        <v>1908</v>
      </c>
      <c r="U106" s="212">
        <v>1965</v>
      </c>
      <c r="V106" s="209">
        <v>2024</v>
      </c>
      <c r="W106" s="14"/>
      <c r="X106" s="290"/>
      <c r="Y106" s="14"/>
      <c r="Z106" s="14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s="2" customFormat="1" ht="24.75" customHeight="1" hidden="1">
      <c r="A107" s="123"/>
      <c r="B107" s="108" t="s">
        <v>497</v>
      </c>
      <c r="C107" s="108"/>
      <c r="D107" s="108"/>
      <c r="E107" s="108"/>
      <c r="F107" s="209"/>
      <c r="G107" s="209"/>
      <c r="H107" s="209"/>
      <c r="I107" s="209"/>
      <c r="J107" s="209"/>
      <c r="K107" s="210"/>
      <c r="L107" s="211"/>
      <c r="M107" s="209"/>
      <c r="N107" s="210"/>
      <c r="O107" s="211"/>
      <c r="P107" s="187"/>
      <c r="Q107" s="187"/>
      <c r="R107" s="187"/>
      <c r="S107" s="187">
        <v>40</v>
      </c>
      <c r="T107" s="209"/>
      <c r="U107" s="212"/>
      <c r="V107" s="209"/>
      <c r="W107" s="14"/>
      <c r="X107" s="290"/>
      <c r="Y107" s="14"/>
      <c r="Z107" s="14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s="2" customFormat="1" ht="21" customHeight="1">
      <c r="A108" s="113" t="s">
        <v>116</v>
      </c>
      <c r="B108" s="108" t="s">
        <v>117</v>
      </c>
      <c r="C108" s="108">
        <f aca="true" t="shared" si="36" ref="C108:V108">C109</f>
        <v>2046</v>
      </c>
      <c r="D108" s="108">
        <f t="shared" si="36"/>
        <v>3139.2</v>
      </c>
      <c r="E108" s="108">
        <f t="shared" si="36"/>
        <v>3967.2</v>
      </c>
      <c r="F108" s="209">
        <f t="shared" si="36"/>
        <v>4249</v>
      </c>
      <c r="G108" s="209"/>
      <c r="H108" s="209">
        <f t="shared" si="36"/>
        <v>4249</v>
      </c>
      <c r="I108" s="209">
        <f t="shared" si="36"/>
        <v>7999</v>
      </c>
      <c r="J108" s="209">
        <f t="shared" si="36"/>
        <v>12248</v>
      </c>
      <c r="K108" s="210">
        <f t="shared" si="36"/>
        <v>3806</v>
      </c>
      <c r="L108" s="211">
        <f>L109</f>
        <v>16054</v>
      </c>
      <c r="M108" s="209"/>
      <c r="N108" s="210">
        <f t="shared" si="34"/>
        <v>11750</v>
      </c>
      <c r="O108" s="211">
        <f>O109</f>
        <v>27804</v>
      </c>
      <c r="P108" s="187"/>
      <c r="Q108" s="187">
        <f t="shared" si="33"/>
        <v>27804</v>
      </c>
      <c r="R108" s="187"/>
      <c r="S108" s="187">
        <f>S109</f>
        <v>31857.5</v>
      </c>
      <c r="T108" s="209">
        <f t="shared" si="36"/>
        <v>33101</v>
      </c>
      <c r="U108" s="209">
        <f t="shared" si="36"/>
        <v>33790</v>
      </c>
      <c r="V108" s="209">
        <f t="shared" si="36"/>
        <v>34493</v>
      </c>
      <c r="W108" s="14"/>
      <c r="X108" s="290"/>
      <c r="Y108" s="14"/>
      <c r="Z108" s="14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s="2" customFormat="1" ht="34.5" customHeight="1">
      <c r="A109" s="123" t="s">
        <v>118</v>
      </c>
      <c r="B109" s="124" t="s">
        <v>119</v>
      </c>
      <c r="C109" s="124">
        <f>SUM(C111:C124)</f>
        <v>2046</v>
      </c>
      <c r="D109" s="124">
        <f>SUM(D111:D124)</f>
        <v>3139.2</v>
      </c>
      <c r="E109" s="124">
        <f>SUM(E111:E124)</f>
        <v>3967.2</v>
      </c>
      <c r="F109" s="223">
        <f>SUM(F111:F124)</f>
        <v>4249</v>
      </c>
      <c r="G109" s="223"/>
      <c r="H109" s="223">
        <f>SUM(H111:H124)</f>
        <v>4249</v>
      </c>
      <c r="I109" s="223">
        <f>SUM(I111:I124)</f>
        <v>7999</v>
      </c>
      <c r="J109" s="223">
        <f>SUM(J111:J124)</f>
        <v>12248</v>
      </c>
      <c r="K109" s="224">
        <f>SUM(K111:K124)</f>
        <v>3806</v>
      </c>
      <c r="L109" s="225">
        <f>SUM(L110:L124)</f>
        <v>16054</v>
      </c>
      <c r="M109" s="225">
        <f>SUM(M110:M124)</f>
        <v>0</v>
      </c>
      <c r="N109" s="224">
        <f>SUM(N110:N124)</f>
        <v>11750</v>
      </c>
      <c r="O109" s="225">
        <f>SUM(O110:O124)</f>
        <v>27804</v>
      </c>
      <c r="P109" s="226">
        <f>SUM(P110:P124)</f>
        <v>108</v>
      </c>
      <c r="Q109" s="187">
        <f t="shared" si="33"/>
        <v>27912</v>
      </c>
      <c r="R109" s="187"/>
      <c r="S109" s="187">
        <v>31857.5</v>
      </c>
      <c r="T109" s="223">
        <f>SUM(T111:T124)</f>
        <v>33101</v>
      </c>
      <c r="U109" s="223">
        <f>SUM(U111:U124)</f>
        <v>33790</v>
      </c>
      <c r="V109" s="223">
        <f>SUM(V111:V124)</f>
        <v>34493</v>
      </c>
      <c r="W109" s="14"/>
      <c r="X109" s="290"/>
      <c r="Y109" s="14"/>
      <c r="Z109" s="14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s="2" customFormat="1" ht="18.75" customHeight="1" hidden="1">
      <c r="A110" s="123"/>
      <c r="B110" s="131" t="s">
        <v>468</v>
      </c>
      <c r="C110" s="124"/>
      <c r="D110" s="124"/>
      <c r="E110" s="124"/>
      <c r="F110" s="223"/>
      <c r="G110" s="223"/>
      <c r="H110" s="223"/>
      <c r="I110" s="223"/>
      <c r="J110" s="223"/>
      <c r="K110" s="224"/>
      <c r="L110" s="225"/>
      <c r="M110" s="223"/>
      <c r="N110" s="210">
        <f>O110-L110</f>
        <v>1</v>
      </c>
      <c r="O110" s="225">
        <v>1</v>
      </c>
      <c r="P110" s="226"/>
      <c r="Q110" s="187">
        <f t="shared" si="33"/>
        <v>1</v>
      </c>
      <c r="R110" s="187"/>
      <c r="S110" s="187"/>
      <c r="T110" s="223"/>
      <c r="U110" s="227"/>
      <c r="V110" s="223"/>
      <c r="W110" s="14"/>
      <c r="X110" s="290"/>
      <c r="Y110" s="14"/>
      <c r="Z110" s="14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s="2" customFormat="1" ht="18.75" customHeight="1" hidden="1">
      <c r="A111" s="129"/>
      <c r="B111" s="124">
        <v>10</v>
      </c>
      <c r="C111" s="124">
        <v>24</v>
      </c>
      <c r="D111" s="124">
        <v>0</v>
      </c>
      <c r="E111" s="124">
        <v>0</v>
      </c>
      <c r="F111" s="223">
        <v>0</v>
      </c>
      <c r="G111" s="223"/>
      <c r="H111" s="223">
        <v>0</v>
      </c>
      <c r="I111" s="223"/>
      <c r="J111" s="223">
        <v>0</v>
      </c>
      <c r="K111" s="224"/>
      <c r="L111" s="211">
        <f aca="true" t="shared" si="37" ref="L111:L116">J111+K111</f>
        <v>0</v>
      </c>
      <c r="M111" s="209"/>
      <c r="N111" s="210">
        <f aca="true" t="shared" si="38" ref="N111:N124">O111-L111</f>
        <v>0</v>
      </c>
      <c r="O111" s="211"/>
      <c r="P111" s="187"/>
      <c r="Q111" s="187">
        <f t="shared" si="33"/>
        <v>0</v>
      </c>
      <c r="R111" s="187"/>
      <c r="S111" s="187"/>
      <c r="T111" s="223">
        <v>0</v>
      </c>
      <c r="U111" s="227">
        <v>0</v>
      </c>
      <c r="V111" s="223">
        <v>0</v>
      </c>
      <c r="W111" s="14"/>
      <c r="X111" s="290"/>
      <c r="Y111" s="14"/>
      <c r="Z111" s="14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s="2" customFormat="1" ht="18.75" customHeight="1" hidden="1">
      <c r="A112" s="129"/>
      <c r="B112" s="124">
        <v>177</v>
      </c>
      <c r="C112" s="124">
        <v>19</v>
      </c>
      <c r="D112" s="124">
        <v>36</v>
      </c>
      <c r="E112" s="124">
        <v>36</v>
      </c>
      <c r="F112" s="209">
        <v>37</v>
      </c>
      <c r="G112" s="209"/>
      <c r="H112" s="209">
        <v>37</v>
      </c>
      <c r="I112" s="209"/>
      <c r="J112" s="209">
        <v>37</v>
      </c>
      <c r="K112" s="210"/>
      <c r="L112" s="211">
        <f t="shared" si="37"/>
        <v>37</v>
      </c>
      <c r="M112" s="209"/>
      <c r="N112" s="210">
        <f t="shared" si="38"/>
        <v>0</v>
      </c>
      <c r="O112" s="211">
        <v>37</v>
      </c>
      <c r="P112" s="187"/>
      <c r="Q112" s="187">
        <f t="shared" si="33"/>
        <v>37</v>
      </c>
      <c r="R112" s="187"/>
      <c r="S112" s="187"/>
      <c r="T112" s="223">
        <v>0</v>
      </c>
      <c r="U112" s="227">
        <v>0</v>
      </c>
      <c r="V112" s="223">
        <v>0</v>
      </c>
      <c r="W112" s="14"/>
      <c r="X112" s="290"/>
      <c r="Y112" s="14"/>
      <c r="Z112" s="14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s="2" customFormat="1" ht="18.75" customHeight="1" hidden="1">
      <c r="A113" s="129"/>
      <c r="B113" s="124">
        <v>182</v>
      </c>
      <c r="C113" s="124"/>
      <c r="D113" s="124"/>
      <c r="E113" s="124"/>
      <c r="F113" s="209"/>
      <c r="G113" s="209"/>
      <c r="H113" s="209"/>
      <c r="I113" s="209"/>
      <c r="J113" s="223">
        <v>0</v>
      </c>
      <c r="K113" s="224">
        <v>1</v>
      </c>
      <c r="L113" s="225">
        <f t="shared" si="37"/>
        <v>1</v>
      </c>
      <c r="M113" s="209"/>
      <c r="N113" s="210">
        <f t="shared" si="38"/>
        <v>0</v>
      </c>
      <c r="O113" s="211">
        <v>1</v>
      </c>
      <c r="P113" s="187"/>
      <c r="Q113" s="187">
        <f t="shared" si="33"/>
        <v>1</v>
      </c>
      <c r="R113" s="187"/>
      <c r="S113" s="187"/>
      <c r="T113" s="223">
        <v>1</v>
      </c>
      <c r="U113" s="227">
        <v>1</v>
      </c>
      <c r="V113" s="223">
        <v>1</v>
      </c>
      <c r="W113" s="14"/>
      <c r="X113" s="290"/>
      <c r="Y113" s="14"/>
      <c r="Z113" s="14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s="2" customFormat="1" ht="18.75" customHeight="1" hidden="1">
      <c r="A114" s="129"/>
      <c r="B114" s="124">
        <v>188</v>
      </c>
      <c r="C114" s="124">
        <v>374</v>
      </c>
      <c r="D114" s="124">
        <v>447.4</v>
      </c>
      <c r="E114" s="124">
        <v>512</v>
      </c>
      <c r="F114" s="209">
        <v>525</v>
      </c>
      <c r="G114" s="209"/>
      <c r="H114" s="209">
        <v>525</v>
      </c>
      <c r="I114" s="209"/>
      <c r="J114" s="223">
        <v>525</v>
      </c>
      <c r="K114" s="224"/>
      <c r="L114" s="225">
        <f t="shared" si="37"/>
        <v>525</v>
      </c>
      <c r="M114" s="209"/>
      <c r="N114" s="210">
        <f t="shared" si="38"/>
        <v>0</v>
      </c>
      <c r="O114" s="211">
        <v>525</v>
      </c>
      <c r="P114" s="187"/>
      <c r="Q114" s="187">
        <f t="shared" si="33"/>
        <v>525</v>
      </c>
      <c r="R114" s="187"/>
      <c r="S114" s="187"/>
      <c r="T114" s="223">
        <v>671</v>
      </c>
      <c r="U114" s="227">
        <v>691</v>
      </c>
      <c r="V114" s="223">
        <v>711</v>
      </c>
      <c r="W114" s="61"/>
      <c r="X114" s="301"/>
      <c r="Y114" s="14"/>
      <c r="Z114" s="14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s="2" customFormat="1" ht="18.75" customHeight="1" hidden="1">
      <c r="A115" s="129"/>
      <c r="B115" s="124">
        <v>192</v>
      </c>
      <c r="C115" s="124">
        <v>1062</v>
      </c>
      <c r="D115" s="124">
        <v>1218.4</v>
      </c>
      <c r="E115" s="124">
        <v>1547</v>
      </c>
      <c r="F115" s="209">
        <v>1586</v>
      </c>
      <c r="G115" s="209"/>
      <c r="H115" s="209">
        <v>1586</v>
      </c>
      <c r="I115" s="209"/>
      <c r="J115" s="223">
        <v>1586</v>
      </c>
      <c r="K115" s="224"/>
      <c r="L115" s="225">
        <f t="shared" si="37"/>
        <v>1586</v>
      </c>
      <c r="M115" s="209"/>
      <c r="N115" s="210">
        <f t="shared" si="38"/>
        <v>0</v>
      </c>
      <c r="O115" s="211">
        <v>1586</v>
      </c>
      <c r="P115" s="187"/>
      <c r="Q115" s="187">
        <f t="shared" si="33"/>
        <v>1586</v>
      </c>
      <c r="R115" s="187"/>
      <c r="S115" s="187"/>
      <c r="T115" s="223">
        <v>1931</v>
      </c>
      <c r="U115" s="227">
        <v>1989</v>
      </c>
      <c r="V115" s="223">
        <v>2049</v>
      </c>
      <c r="W115" s="61"/>
      <c r="X115" s="301"/>
      <c r="Y115" s="14"/>
      <c r="Z115" s="14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s="2" customFormat="1" ht="18.75" customHeight="1" hidden="1">
      <c r="A116" s="129"/>
      <c r="B116" s="124">
        <v>415</v>
      </c>
      <c r="C116" s="124"/>
      <c r="D116" s="124"/>
      <c r="E116" s="124"/>
      <c r="F116" s="209"/>
      <c r="G116" s="209"/>
      <c r="H116" s="209"/>
      <c r="I116" s="209"/>
      <c r="J116" s="223">
        <v>0</v>
      </c>
      <c r="K116" s="224">
        <v>5</v>
      </c>
      <c r="L116" s="225">
        <f t="shared" si="37"/>
        <v>5</v>
      </c>
      <c r="M116" s="209"/>
      <c r="N116" s="210">
        <f t="shared" si="38"/>
        <v>3</v>
      </c>
      <c r="O116" s="211">
        <v>8</v>
      </c>
      <c r="P116" s="187">
        <f>7+10</f>
        <v>17</v>
      </c>
      <c r="Q116" s="187">
        <f t="shared" si="33"/>
        <v>25</v>
      </c>
      <c r="R116" s="187"/>
      <c r="S116" s="187"/>
      <c r="T116" s="223">
        <v>25</v>
      </c>
      <c r="U116" s="227">
        <v>25</v>
      </c>
      <c r="V116" s="223">
        <v>25</v>
      </c>
      <c r="W116" s="61"/>
      <c r="X116" s="301"/>
      <c r="Y116" s="14"/>
      <c r="Z116" s="14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s="2" customFormat="1" ht="20.25" customHeight="1" hidden="1">
      <c r="A117" s="129"/>
      <c r="B117" s="131" t="s">
        <v>349</v>
      </c>
      <c r="C117" s="124">
        <v>294</v>
      </c>
      <c r="D117" s="124">
        <v>1222</v>
      </c>
      <c r="E117" s="124">
        <v>1650</v>
      </c>
      <c r="F117" s="209">
        <v>1991</v>
      </c>
      <c r="G117" s="209"/>
      <c r="H117" s="209">
        <v>1991</v>
      </c>
      <c r="I117" s="209">
        <v>7999</v>
      </c>
      <c r="J117" s="223">
        <f>H117+I117</f>
        <v>9990</v>
      </c>
      <c r="K117" s="224">
        <f>1100+2450+250</f>
        <v>3800</v>
      </c>
      <c r="L117" s="225">
        <f>J117+K117</f>
        <v>13790</v>
      </c>
      <c r="M117" s="209"/>
      <c r="N117" s="210">
        <f t="shared" si="38"/>
        <v>11655</v>
      </c>
      <c r="O117" s="211">
        <v>25445</v>
      </c>
      <c r="P117" s="187"/>
      <c r="Q117" s="187">
        <f t="shared" si="33"/>
        <v>25445</v>
      </c>
      <c r="R117" s="187"/>
      <c r="S117" s="187"/>
      <c r="T117" s="223">
        <v>30091</v>
      </c>
      <c r="U117" s="227">
        <v>30693</v>
      </c>
      <c r="V117" s="223">
        <v>31307</v>
      </c>
      <c r="W117" s="14"/>
      <c r="X117" s="290"/>
      <c r="Y117" s="14"/>
      <c r="Z117" s="14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s="2" customFormat="1" ht="20.25" customHeight="1" hidden="1">
      <c r="A118" s="129"/>
      <c r="B118" s="131" t="s">
        <v>469</v>
      </c>
      <c r="C118" s="124"/>
      <c r="D118" s="124"/>
      <c r="E118" s="124"/>
      <c r="F118" s="209"/>
      <c r="G118" s="209"/>
      <c r="H118" s="209"/>
      <c r="I118" s="209"/>
      <c r="J118" s="223"/>
      <c r="K118" s="224"/>
      <c r="L118" s="225"/>
      <c r="M118" s="209"/>
      <c r="N118" s="210">
        <f t="shared" si="38"/>
        <v>10</v>
      </c>
      <c r="O118" s="211">
        <v>10</v>
      </c>
      <c r="P118" s="187"/>
      <c r="Q118" s="187">
        <f t="shared" si="33"/>
        <v>10</v>
      </c>
      <c r="R118" s="187"/>
      <c r="S118" s="187"/>
      <c r="T118" s="223">
        <v>0</v>
      </c>
      <c r="U118" s="227">
        <v>0</v>
      </c>
      <c r="V118" s="223">
        <v>0</v>
      </c>
      <c r="W118" s="14"/>
      <c r="X118" s="290"/>
      <c r="Y118" s="14"/>
      <c r="Z118" s="14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s="2" customFormat="1" ht="19.5" customHeight="1" hidden="1">
      <c r="A119" s="129"/>
      <c r="B119" s="124">
        <v>856</v>
      </c>
      <c r="C119" s="124">
        <v>1</v>
      </c>
      <c r="D119" s="124">
        <v>0</v>
      </c>
      <c r="E119" s="124">
        <v>0</v>
      </c>
      <c r="F119" s="223">
        <v>0</v>
      </c>
      <c r="G119" s="223"/>
      <c r="H119" s="223">
        <v>0</v>
      </c>
      <c r="I119" s="223"/>
      <c r="J119" s="223">
        <v>0</v>
      </c>
      <c r="K119" s="224"/>
      <c r="L119" s="211">
        <f aca="true" t="shared" si="39" ref="L119:L124">J119+K119</f>
        <v>0</v>
      </c>
      <c r="M119" s="209"/>
      <c r="N119" s="210">
        <f t="shared" si="38"/>
        <v>0</v>
      </c>
      <c r="O119" s="211"/>
      <c r="P119" s="187"/>
      <c r="Q119" s="187">
        <f t="shared" si="33"/>
        <v>0</v>
      </c>
      <c r="R119" s="187"/>
      <c r="S119" s="187"/>
      <c r="T119" s="223">
        <v>0</v>
      </c>
      <c r="U119" s="227">
        <v>0</v>
      </c>
      <c r="V119" s="223">
        <v>0</v>
      </c>
      <c r="W119" s="14"/>
      <c r="X119" s="290"/>
      <c r="Y119" s="14"/>
      <c r="Z119" s="14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s="2" customFormat="1" ht="19.5" customHeight="1" hidden="1">
      <c r="A120" s="129"/>
      <c r="B120" s="124">
        <v>857</v>
      </c>
      <c r="C120" s="124">
        <v>183</v>
      </c>
      <c r="D120" s="124">
        <v>68</v>
      </c>
      <c r="E120" s="124">
        <v>72</v>
      </c>
      <c r="F120" s="209">
        <v>74</v>
      </c>
      <c r="G120" s="209"/>
      <c r="H120" s="209">
        <v>74</v>
      </c>
      <c r="I120" s="209"/>
      <c r="J120" s="209">
        <v>74</v>
      </c>
      <c r="K120" s="210"/>
      <c r="L120" s="211">
        <f t="shared" si="39"/>
        <v>74</v>
      </c>
      <c r="M120" s="209"/>
      <c r="N120" s="210">
        <f t="shared" si="38"/>
        <v>25</v>
      </c>
      <c r="O120" s="211">
        <v>99</v>
      </c>
      <c r="P120" s="187">
        <v>44</v>
      </c>
      <c r="Q120" s="187">
        <f t="shared" si="33"/>
        <v>143</v>
      </c>
      <c r="R120" s="187"/>
      <c r="S120" s="187"/>
      <c r="T120" s="223">
        <v>232</v>
      </c>
      <c r="U120" s="227">
        <v>239</v>
      </c>
      <c r="V120" s="223">
        <v>246</v>
      </c>
      <c r="W120" s="14"/>
      <c r="X120" s="290"/>
      <c r="Y120" s="14"/>
      <c r="Z120" s="14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s="2" customFormat="1" ht="20.25" customHeight="1" hidden="1">
      <c r="A121" s="129"/>
      <c r="B121" s="124">
        <v>885</v>
      </c>
      <c r="C121" s="124">
        <v>0</v>
      </c>
      <c r="D121" s="124">
        <v>0</v>
      </c>
      <c r="E121" s="124">
        <v>0</v>
      </c>
      <c r="F121" s="209">
        <f>C121+E121</f>
        <v>0</v>
      </c>
      <c r="G121" s="209"/>
      <c r="H121" s="209">
        <f>E121+G121</f>
        <v>0</v>
      </c>
      <c r="I121" s="209"/>
      <c r="J121" s="209">
        <f>G121+I121</f>
        <v>0</v>
      </c>
      <c r="K121" s="210"/>
      <c r="L121" s="211">
        <f t="shared" si="39"/>
        <v>0</v>
      </c>
      <c r="M121" s="209"/>
      <c r="N121" s="210">
        <f t="shared" si="38"/>
        <v>0</v>
      </c>
      <c r="O121" s="211"/>
      <c r="P121" s="187"/>
      <c r="Q121" s="187">
        <f t="shared" si="33"/>
        <v>0</v>
      </c>
      <c r="R121" s="187"/>
      <c r="S121" s="187"/>
      <c r="T121" s="223">
        <v>0</v>
      </c>
      <c r="U121" s="227">
        <v>0</v>
      </c>
      <c r="V121" s="223">
        <v>0</v>
      </c>
      <c r="W121" s="14"/>
      <c r="X121" s="290"/>
      <c r="Y121" s="14"/>
      <c r="Z121" s="14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s="2" customFormat="1" ht="20.25" customHeight="1" hidden="1">
      <c r="A122" s="129"/>
      <c r="B122" s="124">
        <v>896</v>
      </c>
      <c r="C122" s="124">
        <v>0</v>
      </c>
      <c r="D122" s="124">
        <v>0</v>
      </c>
      <c r="E122" s="124">
        <v>0</v>
      </c>
      <c r="F122" s="209">
        <f>C122+E122</f>
        <v>0</v>
      </c>
      <c r="G122" s="209"/>
      <c r="H122" s="209">
        <f>E122+G122</f>
        <v>0</v>
      </c>
      <c r="I122" s="209"/>
      <c r="J122" s="209">
        <f>G122+I122</f>
        <v>0</v>
      </c>
      <c r="K122" s="210"/>
      <c r="L122" s="211">
        <f t="shared" si="39"/>
        <v>0</v>
      </c>
      <c r="M122" s="209"/>
      <c r="N122" s="210">
        <f t="shared" si="38"/>
        <v>0</v>
      </c>
      <c r="O122" s="211"/>
      <c r="P122" s="187"/>
      <c r="Q122" s="187">
        <f t="shared" si="33"/>
        <v>0</v>
      </c>
      <c r="R122" s="187"/>
      <c r="S122" s="187"/>
      <c r="T122" s="223">
        <v>0</v>
      </c>
      <c r="U122" s="227">
        <v>0</v>
      </c>
      <c r="V122" s="223">
        <v>0</v>
      </c>
      <c r="W122" s="14"/>
      <c r="X122" s="290"/>
      <c r="Y122" s="14"/>
      <c r="Z122" s="14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s="2" customFormat="1" ht="19.5" customHeight="1" hidden="1">
      <c r="A123" s="129"/>
      <c r="B123" s="124">
        <v>900</v>
      </c>
      <c r="C123" s="124">
        <v>39</v>
      </c>
      <c r="D123" s="124">
        <v>32.2</v>
      </c>
      <c r="E123" s="124">
        <v>35</v>
      </c>
      <c r="F123" s="209">
        <v>36</v>
      </c>
      <c r="G123" s="209"/>
      <c r="H123" s="209">
        <v>36</v>
      </c>
      <c r="I123" s="209"/>
      <c r="J123" s="209">
        <v>36</v>
      </c>
      <c r="K123" s="210"/>
      <c r="L123" s="211">
        <f t="shared" si="39"/>
        <v>36</v>
      </c>
      <c r="M123" s="209"/>
      <c r="N123" s="210">
        <f t="shared" si="38"/>
        <v>0</v>
      </c>
      <c r="O123" s="211">
        <v>36</v>
      </c>
      <c r="P123" s="187">
        <v>1</v>
      </c>
      <c r="Q123" s="187">
        <f t="shared" si="33"/>
        <v>37</v>
      </c>
      <c r="R123" s="187"/>
      <c r="S123" s="187"/>
      <c r="T123" s="223">
        <v>50</v>
      </c>
      <c r="U123" s="227">
        <v>52</v>
      </c>
      <c r="V123" s="223">
        <v>54</v>
      </c>
      <c r="W123" s="14"/>
      <c r="X123" s="290"/>
      <c r="Y123" s="14"/>
      <c r="Z123" s="14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s="2" customFormat="1" ht="17.25" customHeight="1" hidden="1">
      <c r="A124" s="129"/>
      <c r="B124" s="124">
        <v>904</v>
      </c>
      <c r="C124" s="124">
        <v>50</v>
      </c>
      <c r="D124" s="124">
        <v>115.2</v>
      </c>
      <c r="E124" s="124">
        <v>115.2</v>
      </c>
      <c r="F124" s="209">
        <v>0</v>
      </c>
      <c r="G124" s="209"/>
      <c r="H124" s="209">
        <v>0</v>
      </c>
      <c r="I124" s="209"/>
      <c r="J124" s="209">
        <v>0</v>
      </c>
      <c r="K124" s="210"/>
      <c r="L124" s="211">
        <f t="shared" si="39"/>
        <v>0</v>
      </c>
      <c r="M124" s="209"/>
      <c r="N124" s="210">
        <f t="shared" si="38"/>
        <v>56</v>
      </c>
      <c r="O124" s="211">
        <v>56</v>
      </c>
      <c r="P124" s="187">
        <v>46</v>
      </c>
      <c r="Q124" s="187">
        <f t="shared" si="33"/>
        <v>102</v>
      </c>
      <c r="R124" s="187"/>
      <c r="S124" s="187"/>
      <c r="T124" s="223">
        <v>100</v>
      </c>
      <c r="U124" s="227">
        <v>100</v>
      </c>
      <c r="V124" s="223">
        <v>100</v>
      </c>
      <c r="W124" s="14"/>
      <c r="X124" s="290"/>
      <c r="Y124" s="14"/>
      <c r="Z124" s="14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s="2" customFormat="1" ht="21.75" customHeight="1">
      <c r="A125" s="132" t="s">
        <v>292</v>
      </c>
      <c r="B125" s="109" t="s">
        <v>291</v>
      </c>
      <c r="C125" s="109">
        <f>C126+C136</f>
        <v>0</v>
      </c>
      <c r="D125" s="109">
        <f>D126+D136</f>
        <v>1825.8999999999999</v>
      </c>
      <c r="E125" s="109">
        <f>E126+E136</f>
        <v>491.8</v>
      </c>
      <c r="F125" s="204">
        <f>F126+F136</f>
        <v>1275</v>
      </c>
      <c r="G125" s="204"/>
      <c r="H125" s="204">
        <f aca="true" t="shared" si="40" ref="H125:V125">H126+H136</f>
        <v>1275</v>
      </c>
      <c r="I125" s="204">
        <f t="shared" si="40"/>
        <v>2</v>
      </c>
      <c r="J125" s="204">
        <f t="shared" si="40"/>
        <v>1277</v>
      </c>
      <c r="K125" s="205">
        <f t="shared" si="40"/>
        <v>2</v>
      </c>
      <c r="L125" s="206">
        <f>L126+L136</f>
        <v>1279</v>
      </c>
      <c r="M125" s="206">
        <f>M126+M136</f>
        <v>0</v>
      </c>
      <c r="N125" s="205">
        <f>N126+N136</f>
        <v>2</v>
      </c>
      <c r="O125" s="206">
        <f>O126+O136</f>
        <v>1281</v>
      </c>
      <c r="P125" s="186">
        <f>P126+P136</f>
        <v>1</v>
      </c>
      <c r="Q125" s="186">
        <f>O125+P125</f>
        <v>1282</v>
      </c>
      <c r="R125" s="186"/>
      <c r="S125" s="186">
        <f>S126</f>
        <v>1281.8</v>
      </c>
      <c r="T125" s="204">
        <f t="shared" si="40"/>
        <v>1611</v>
      </c>
      <c r="U125" s="204">
        <f t="shared" si="40"/>
        <v>1611</v>
      </c>
      <c r="V125" s="204">
        <f t="shared" si="40"/>
        <v>2373</v>
      </c>
      <c r="W125" s="14"/>
      <c r="X125" s="290"/>
      <c r="Y125" s="14"/>
      <c r="Z125" s="14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s="2" customFormat="1" ht="21" customHeight="1" hidden="1">
      <c r="A126" s="133" t="s">
        <v>293</v>
      </c>
      <c r="B126" s="124" t="s">
        <v>278</v>
      </c>
      <c r="C126" s="124">
        <v>0</v>
      </c>
      <c r="D126" s="124">
        <f>SUM(D127:D135)</f>
        <v>1528.8</v>
      </c>
      <c r="E126" s="124">
        <v>0</v>
      </c>
      <c r="F126" s="209">
        <f aca="true" t="shared" si="41" ref="F126:F135">C126+E126</f>
        <v>0</v>
      </c>
      <c r="G126" s="209"/>
      <c r="H126" s="209">
        <f aca="true" t="shared" si="42" ref="H126:H135">E126+G126</f>
        <v>0</v>
      </c>
      <c r="I126" s="209">
        <f aca="true" t="shared" si="43" ref="I126:L135">F126+H126</f>
        <v>0</v>
      </c>
      <c r="J126" s="209">
        <f t="shared" si="43"/>
        <v>0</v>
      </c>
      <c r="K126" s="210">
        <f t="shared" si="43"/>
        <v>0</v>
      </c>
      <c r="L126" s="211">
        <f t="shared" si="43"/>
        <v>0</v>
      </c>
      <c r="M126" s="209"/>
      <c r="N126" s="210"/>
      <c r="O126" s="211"/>
      <c r="P126" s="187"/>
      <c r="Q126" s="187">
        <f aca="true" t="shared" si="44" ref="Q126:Q138">O126+P126</f>
        <v>0</v>
      </c>
      <c r="R126" s="187"/>
      <c r="S126" s="187">
        <f>S136</f>
        <v>1281.8</v>
      </c>
      <c r="T126" s="223">
        <v>0</v>
      </c>
      <c r="U126" s="223">
        <v>0</v>
      </c>
      <c r="V126" s="223">
        <v>0</v>
      </c>
      <c r="W126" s="14"/>
      <c r="X126" s="290"/>
      <c r="Y126" s="14"/>
      <c r="Z126" s="14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s="2" customFormat="1" ht="19.5" customHeight="1" hidden="1">
      <c r="A127" s="133"/>
      <c r="B127" s="124">
        <v>855</v>
      </c>
      <c r="C127" s="124"/>
      <c r="D127" s="124">
        <v>0</v>
      </c>
      <c r="E127" s="124">
        <v>0</v>
      </c>
      <c r="F127" s="209">
        <f t="shared" si="41"/>
        <v>0</v>
      </c>
      <c r="G127" s="209"/>
      <c r="H127" s="209">
        <f t="shared" si="42"/>
        <v>0</v>
      </c>
      <c r="I127" s="209"/>
      <c r="J127" s="209">
        <f t="shared" si="43"/>
        <v>0</v>
      </c>
      <c r="K127" s="210"/>
      <c r="L127" s="211">
        <f t="shared" si="43"/>
        <v>0</v>
      </c>
      <c r="M127" s="209"/>
      <c r="N127" s="210"/>
      <c r="O127" s="211"/>
      <c r="P127" s="187"/>
      <c r="Q127" s="187">
        <f t="shared" si="44"/>
        <v>0</v>
      </c>
      <c r="R127" s="187"/>
      <c r="S127" s="187"/>
      <c r="T127" s="223">
        <v>0</v>
      </c>
      <c r="U127" s="227">
        <v>0</v>
      </c>
      <c r="V127" s="223"/>
      <c r="W127" s="14"/>
      <c r="X127" s="290"/>
      <c r="Y127" s="14"/>
      <c r="Z127" s="14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s="2" customFormat="1" ht="20.25" customHeight="1" hidden="1">
      <c r="A128" s="133"/>
      <c r="B128" s="124">
        <v>900</v>
      </c>
      <c r="C128" s="124">
        <v>0</v>
      </c>
      <c r="D128" s="124"/>
      <c r="E128" s="124">
        <v>0</v>
      </c>
      <c r="F128" s="209">
        <f t="shared" si="41"/>
        <v>0</v>
      </c>
      <c r="G128" s="209"/>
      <c r="H128" s="209">
        <f t="shared" si="42"/>
        <v>0</v>
      </c>
      <c r="I128" s="209"/>
      <c r="J128" s="209">
        <f t="shared" si="43"/>
        <v>0</v>
      </c>
      <c r="K128" s="210"/>
      <c r="L128" s="211">
        <f t="shared" si="43"/>
        <v>0</v>
      </c>
      <c r="M128" s="209"/>
      <c r="N128" s="210"/>
      <c r="O128" s="211"/>
      <c r="P128" s="187"/>
      <c r="Q128" s="187">
        <f t="shared" si="44"/>
        <v>0</v>
      </c>
      <c r="R128" s="187"/>
      <c r="S128" s="187"/>
      <c r="T128" s="223">
        <v>0</v>
      </c>
      <c r="U128" s="227">
        <v>0</v>
      </c>
      <c r="V128" s="223"/>
      <c r="W128" s="14"/>
      <c r="X128" s="290"/>
      <c r="Y128" s="14"/>
      <c r="Z128" s="14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s="2" customFormat="1" ht="20.25" customHeight="1" hidden="1">
      <c r="A129" s="133"/>
      <c r="B129" s="124">
        <v>901</v>
      </c>
      <c r="C129" s="124">
        <v>0</v>
      </c>
      <c r="D129" s="124"/>
      <c r="E129" s="124">
        <v>0</v>
      </c>
      <c r="F129" s="209">
        <f t="shared" si="41"/>
        <v>0</v>
      </c>
      <c r="G129" s="209"/>
      <c r="H129" s="209">
        <f t="shared" si="42"/>
        <v>0</v>
      </c>
      <c r="I129" s="209"/>
      <c r="J129" s="209">
        <f t="shared" si="43"/>
        <v>0</v>
      </c>
      <c r="K129" s="210"/>
      <c r="L129" s="211">
        <f t="shared" si="43"/>
        <v>0</v>
      </c>
      <c r="M129" s="209"/>
      <c r="N129" s="210"/>
      <c r="O129" s="211"/>
      <c r="P129" s="187"/>
      <c r="Q129" s="187">
        <f t="shared" si="44"/>
        <v>0</v>
      </c>
      <c r="R129" s="187"/>
      <c r="S129" s="187"/>
      <c r="T129" s="223">
        <v>0</v>
      </c>
      <c r="U129" s="227">
        <v>0</v>
      </c>
      <c r="V129" s="223"/>
      <c r="W129" s="14"/>
      <c r="X129" s="290"/>
      <c r="Y129" s="14"/>
      <c r="Z129" s="14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s="2" customFormat="1" ht="20.25" customHeight="1" hidden="1">
      <c r="A130" s="133"/>
      <c r="B130" s="124">
        <v>902</v>
      </c>
      <c r="C130" s="124">
        <v>0</v>
      </c>
      <c r="D130" s="124"/>
      <c r="E130" s="124">
        <v>0</v>
      </c>
      <c r="F130" s="209">
        <f t="shared" si="41"/>
        <v>0</v>
      </c>
      <c r="G130" s="209"/>
      <c r="H130" s="209">
        <f t="shared" si="42"/>
        <v>0</v>
      </c>
      <c r="I130" s="209"/>
      <c r="J130" s="209">
        <f t="shared" si="43"/>
        <v>0</v>
      </c>
      <c r="K130" s="210"/>
      <c r="L130" s="211">
        <f t="shared" si="43"/>
        <v>0</v>
      </c>
      <c r="M130" s="209"/>
      <c r="N130" s="210"/>
      <c r="O130" s="211"/>
      <c r="P130" s="187"/>
      <c r="Q130" s="187">
        <f t="shared" si="44"/>
        <v>0</v>
      </c>
      <c r="R130" s="187"/>
      <c r="S130" s="187"/>
      <c r="T130" s="223">
        <v>0</v>
      </c>
      <c r="U130" s="227">
        <v>0</v>
      </c>
      <c r="V130" s="223"/>
      <c r="W130" s="14"/>
      <c r="X130" s="290"/>
      <c r="Y130" s="14"/>
      <c r="Z130" s="14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s="2" customFormat="1" ht="20.25" customHeight="1" hidden="1">
      <c r="A131" s="133"/>
      <c r="B131" s="124">
        <v>904</v>
      </c>
      <c r="C131" s="124"/>
      <c r="D131" s="124"/>
      <c r="E131" s="124">
        <v>0</v>
      </c>
      <c r="F131" s="209">
        <f t="shared" si="41"/>
        <v>0</v>
      </c>
      <c r="G131" s="209"/>
      <c r="H131" s="209">
        <f t="shared" si="42"/>
        <v>0</v>
      </c>
      <c r="I131" s="209"/>
      <c r="J131" s="209">
        <f t="shared" si="43"/>
        <v>0</v>
      </c>
      <c r="K131" s="210"/>
      <c r="L131" s="211">
        <f t="shared" si="43"/>
        <v>0</v>
      </c>
      <c r="M131" s="209"/>
      <c r="N131" s="210"/>
      <c r="O131" s="211"/>
      <c r="P131" s="187"/>
      <c r="Q131" s="187">
        <f t="shared" si="44"/>
        <v>0</v>
      </c>
      <c r="R131" s="187"/>
      <c r="S131" s="187"/>
      <c r="T131" s="223">
        <v>0</v>
      </c>
      <c r="U131" s="227">
        <v>0</v>
      </c>
      <c r="V131" s="223"/>
      <c r="W131" s="14"/>
      <c r="X131" s="290"/>
      <c r="Y131" s="14"/>
      <c r="Z131" s="14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s="2" customFormat="1" ht="20.25" customHeight="1" hidden="1">
      <c r="A132" s="133"/>
      <c r="B132" s="124">
        <v>905</v>
      </c>
      <c r="C132" s="124">
        <v>0</v>
      </c>
      <c r="D132" s="124">
        <v>-3</v>
      </c>
      <c r="E132" s="124">
        <v>0</v>
      </c>
      <c r="F132" s="209">
        <f t="shared" si="41"/>
        <v>0</v>
      </c>
      <c r="G132" s="209"/>
      <c r="H132" s="209">
        <f t="shared" si="42"/>
        <v>0</v>
      </c>
      <c r="I132" s="209"/>
      <c r="J132" s="209">
        <f t="shared" si="43"/>
        <v>0</v>
      </c>
      <c r="K132" s="210"/>
      <c r="L132" s="211">
        <f t="shared" si="43"/>
        <v>0</v>
      </c>
      <c r="M132" s="209"/>
      <c r="N132" s="210"/>
      <c r="O132" s="211"/>
      <c r="P132" s="187"/>
      <c r="Q132" s="187">
        <f t="shared" si="44"/>
        <v>0</v>
      </c>
      <c r="R132" s="187"/>
      <c r="S132" s="187"/>
      <c r="T132" s="223">
        <v>0</v>
      </c>
      <c r="U132" s="227">
        <v>0</v>
      </c>
      <c r="V132" s="223"/>
      <c r="W132" s="14"/>
      <c r="X132" s="290"/>
      <c r="Y132" s="14"/>
      <c r="Z132" s="14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s="2" customFormat="1" ht="20.25" customHeight="1" hidden="1">
      <c r="A133" s="133"/>
      <c r="B133" s="124">
        <v>915</v>
      </c>
      <c r="C133" s="124">
        <v>0</v>
      </c>
      <c r="D133" s="124"/>
      <c r="E133" s="124">
        <v>0</v>
      </c>
      <c r="F133" s="209">
        <f t="shared" si="41"/>
        <v>0</v>
      </c>
      <c r="G133" s="209"/>
      <c r="H133" s="209">
        <f t="shared" si="42"/>
        <v>0</v>
      </c>
      <c r="I133" s="209"/>
      <c r="J133" s="209">
        <f t="shared" si="43"/>
        <v>0</v>
      </c>
      <c r="K133" s="210"/>
      <c r="L133" s="211">
        <f t="shared" si="43"/>
        <v>0</v>
      </c>
      <c r="M133" s="209"/>
      <c r="N133" s="210"/>
      <c r="O133" s="211"/>
      <c r="P133" s="187"/>
      <c r="Q133" s="187">
        <f t="shared" si="44"/>
        <v>0</v>
      </c>
      <c r="R133" s="187"/>
      <c r="S133" s="187"/>
      <c r="T133" s="223">
        <v>0</v>
      </c>
      <c r="U133" s="227">
        <v>0</v>
      </c>
      <c r="V133" s="223"/>
      <c r="W133" s="14"/>
      <c r="X133" s="290"/>
      <c r="Y133" s="14"/>
      <c r="Z133" s="14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s="2" customFormat="1" ht="20.25" customHeight="1" hidden="1">
      <c r="A134" s="133"/>
      <c r="B134" s="124">
        <v>918</v>
      </c>
      <c r="C134" s="124">
        <v>0</v>
      </c>
      <c r="D134" s="124"/>
      <c r="E134" s="124">
        <v>0</v>
      </c>
      <c r="F134" s="209">
        <f t="shared" si="41"/>
        <v>0</v>
      </c>
      <c r="G134" s="209"/>
      <c r="H134" s="209">
        <f t="shared" si="42"/>
        <v>0</v>
      </c>
      <c r="I134" s="209"/>
      <c r="J134" s="209">
        <f t="shared" si="43"/>
        <v>0</v>
      </c>
      <c r="K134" s="210"/>
      <c r="L134" s="211">
        <f t="shared" si="43"/>
        <v>0</v>
      </c>
      <c r="M134" s="209"/>
      <c r="N134" s="210"/>
      <c r="O134" s="211"/>
      <c r="P134" s="187"/>
      <c r="Q134" s="187">
        <f t="shared" si="44"/>
        <v>0</v>
      </c>
      <c r="R134" s="187"/>
      <c r="S134" s="187"/>
      <c r="T134" s="223">
        <v>0</v>
      </c>
      <c r="U134" s="227">
        <v>0</v>
      </c>
      <c r="V134" s="223"/>
      <c r="W134" s="14"/>
      <c r="X134" s="290"/>
      <c r="Y134" s="14"/>
      <c r="Z134" s="14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s="2" customFormat="1" ht="20.25" customHeight="1" hidden="1">
      <c r="A135" s="133"/>
      <c r="B135" s="124">
        <v>922</v>
      </c>
      <c r="C135" s="124"/>
      <c r="D135" s="124">
        <v>1531.8</v>
      </c>
      <c r="E135" s="124">
        <v>0</v>
      </c>
      <c r="F135" s="209">
        <f t="shared" si="41"/>
        <v>0</v>
      </c>
      <c r="G135" s="209"/>
      <c r="H135" s="209">
        <f t="shared" si="42"/>
        <v>0</v>
      </c>
      <c r="I135" s="209"/>
      <c r="J135" s="209">
        <f t="shared" si="43"/>
        <v>0</v>
      </c>
      <c r="K135" s="210"/>
      <c r="L135" s="211">
        <f t="shared" si="43"/>
        <v>0</v>
      </c>
      <c r="M135" s="209"/>
      <c r="N135" s="210"/>
      <c r="O135" s="211"/>
      <c r="P135" s="187"/>
      <c r="Q135" s="187">
        <f t="shared" si="44"/>
        <v>0</v>
      </c>
      <c r="R135" s="187"/>
      <c r="S135" s="187"/>
      <c r="T135" s="223">
        <v>0</v>
      </c>
      <c r="U135" s="227">
        <v>0</v>
      </c>
      <c r="V135" s="223"/>
      <c r="W135" s="14"/>
      <c r="X135" s="290"/>
      <c r="Y135" s="14"/>
      <c r="Z135" s="14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s="2" customFormat="1" ht="20.25" customHeight="1">
      <c r="A136" s="280" t="s">
        <v>425</v>
      </c>
      <c r="B136" s="108" t="s">
        <v>335</v>
      </c>
      <c r="C136" s="108">
        <v>0</v>
      </c>
      <c r="D136" s="108">
        <f>D137+D138</f>
        <v>297.09999999999997</v>
      </c>
      <c r="E136" s="108">
        <f>E137+E138</f>
        <v>491.8</v>
      </c>
      <c r="F136" s="209">
        <f>F137+F138</f>
        <v>1275</v>
      </c>
      <c r="G136" s="209"/>
      <c r="H136" s="209">
        <f aca="true" t="shared" si="45" ref="H136:V136">H137+H138</f>
        <v>1275</v>
      </c>
      <c r="I136" s="209">
        <f t="shared" si="45"/>
        <v>2</v>
      </c>
      <c r="J136" s="209">
        <f t="shared" si="45"/>
        <v>1277</v>
      </c>
      <c r="K136" s="210">
        <f t="shared" si="45"/>
        <v>2</v>
      </c>
      <c r="L136" s="211">
        <f>L137+L138</f>
        <v>1279</v>
      </c>
      <c r="M136" s="211">
        <f>M137+M138</f>
        <v>0</v>
      </c>
      <c r="N136" s="210">
        <f>N137+N138</f>
        <v>2</v>
      </c>
      <c r="O136" s="211">
        <f>O137+O138</f>
        <v>1281</v>
      </c>
      <c r="P136" s="187">
        <f>P138+P137</f>
        <v>1</v>
      </c>
      <c r="Q136" s="187">
        <f t="shared" si="44"/>
        <v>1282</v>
      </c>
      <c r="R136" s="187"/>
      <c r="S136" s="187">
        <f>S137+S138</f>
        <v>1281.8</v>
      </c>
      <c r="T136" s="209">
        <f t="shared" si="45"/>
        <v>1611</v>
      </c>
      <c r="U136" s="209">
        <f t="shared" si="45"/>
        <v>1611</v>
      </c>
      <c r="V136" s="209">
        <f t="shared" si="45"/>
        <v>2373</v>
      </c>
      <c r="W136" s="14"/>
      <c r="X136" s="290"/>
      <c r="Y136" s="14"/>
      <c r="Z136" s="14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s="2" customFormat="1" ht="20.25" customHeight="1" hidden="1">
      <c r="A137" s="141"/>
      <c r="B137" s="124">
        <v>900</v>
      </c>
      <c r="C137" s="124"/>
      <c r="D137" s="124">
        <v>6.2</v>
      </c>
      <c r="E137" s="124">
        <v>6.8</v>
      </c>
      <c r="F137" s="209">
        <v>0</v>
      </c>
      <c r="G137" s="209"/>
      <c r="H137" s="209">
        <v>0</v>
      </c>
      <c r="I137" s="209">
        <v>2</v>
      </c>
      <c r="J137" s="223">
        <f>H137+I137</f>
        <v>2</v>
      </c>
      <c r="K137" s="224">
        <v>2</v>
      </c>
      <c r="L137" s="225">
        <f>J137+K137</f>
        <v>4</v>
      </c>
      <c r="M137" s="209"/>
      <c r="N137" s="210">
        <f>O137-L137</f>
        <v>2</v>
      </c>
      <c r="O137" s="211">
        <v>6</v>
      </c>
      <c r="P137" s="187">
        <v>1</v>
      </c>
      <c r="Q137" s="187">
        <f t="shared" si="44"/>
        <v>7</v>
      </c>
      <c r="R137" s="187"/>
      <c r="S137" s="187">
        <v>0</v>
      </c>
      <c r="T137" s="223">
        <v>0</v>
      </c>
      <c r="U137" s="227">
        <v>0</v>
      </c>
      <c r="V137" s="223">
        <v>0</v>
      </c>
      <c r="W137" s="14"/>
      <c r="X137" s="290"/>
      <c r="Y137" s="14"/>
      <c r="Z137" s="14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s="2" customFormat="1" ht="20.25" customHeight="1" hidden="1">
      <c r="A138" s="141"/>
      <c r="B138" s="124">
        <v>904</v>
      </c>
      <c r="C138" s="124"/>
      <c r="D138" s="124">
        <v>290.9</v>
      </c>
      <c r="E138" s="124">
        <v>485</v>
      </c>
      <c r="F138" s="209">
        <v>1275</v>
      </c>
      <c r="G138" s="209"/>
      <c r="H138" s="209">
        <v>1275</v>
      </c>
      <c r="I138" s="209"/>
      <c r="J138" s="209">
        <v>1275</v>
      </c>
      <c r="K138" s="210"/>
      <c r="L138" s="211">
        <v>1275</v>
      </c>
      <c r="M138" s="209"/>
      <c r="N138" s="210"/>
      <c r="O138" s="211">
        <v>1275</v>
      </c>
      <c r="P138" s="187"/>
      <c r="Q138" s="187">
        <f t="shared" si="44"/>
        <v>1275</v>
      </c>
      <c r="R138" s="187"/>
      <c r="S138" s="187">
        <v>1281.8</v>
      </c>
      <c r="T138" s="223">
        <v>1611</v>
      </c>
      <c r="U138" s="227">
        <v>1611</v>
      </c>
      <c r="V138" s="223">
        <v>2373</v>
      </c>
      <c r="W138" s="14"/>
      <c r="X138" s="290"/>
      <c r="Y138" s="14"/>
      <c r="Z138" s="14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47" s="2" customFormat="1" ht="18" customHeight="1">
      <c r="A139" s="110" t="s">
        <v>120</v>
      </c>
      <c r="B139" s="109" t="s">
        <v>121</v>
      </c>
      <c r="C139" s="109">
        <f>C140+C295+C293</f>
        <v>968788.4</v>
      </c>
      <c r="D139" s="109">
        <f>D140+D295+D293</f>
        <v>829076.7999999999</v>
      </c>
      <c r="E139" s="112">
        <f aca="true" t="shared" si="46" ref="E139:Q139">E140+E293+E295</f>
        <v>949373.0999999999</v>
      </c>
      <c r="F139" s="204">
        <f t="shared" si="46"/>
        <v>1165815.0999999999</v>
      </c>
      <c r="G139" s="204">
        <f t="shared" si="46"/>
        <v>16605.95</v>
      </c>
      <c r="H139" s="204">
        <f t="shared" si="46"/>
        <v>1182420.969</v>
      </c>
      <c r="I139" s="204">
        <f t="shared" si="46"/>
        <v>-7218.813</v>
      </c>
      <c r="J139" s="204">
        <f t="shared" si="46"/>
        <v>1175202.156</v>
      </c>
      <c r="K139" s="205">
        <f t="shared" si="46"/>
        <v>12262.6</v>
      </c>
      <c r="L139" s="206">
        <f t="shared" si="46"/>
        <v>1187464.756</v>
      </c>
      <c r="M139" s="206">
        <f t="shared" si="46"/>
        <v>0</v>
      </c>
      <c r="N139" s="205">
        <f t="shared" si="46"/>
        <v>35640.48200000001</v>
      </c>
      <c r="O139" s="230">
        <f t="shared" si="46"/>
        <v>1223105.2880000002</v>
      </c>
      <c r="P139" s="188">
        <f t="shared" si="46"/>
        <v>-576.3999999999996</v>
      </c>
      <c r="Q139" s="188">
        <f t="shared" si="46"/>
        <v>1222528.888</v>
      </c>
      <c r="R139" s="188"/>
      <c r="S139" s="188">
        <f>S140+S293+S295+S308</f>
        <v>1002621</v>
      </c>
      <c r="T139" s="204">
        <f>T140+T295+T293</f>
        <v>829940.4000000001</v>
      </c>
      <c r="U139" s="204">
        <f>U140+U295+U293</f>
        <v>743504.9</v>
      </c>
      <c r="V139" s="204">
        <f>V140+V295+V293</f>
        <v>753101.9</v>
      </c>
      <c r="W139" s="14"/>
      <c r="X139" s="290"/>
      <c r="Y139" s="14"/>
      <c r="Z139" s="14"/>
      <c r="AA139" s="47"/>
      <c r="AB139" s="14"/>
      <c r="AC139" s="14"/>
      <c r="AD139" s="47"/>
      <c r="AE139" s="14"/>
      <c r="AF139" s="14"/>
      <c r="AG139" s="47"/>
      <c r="AH139" s="14"/>
      <c r="AI139" s="14"/>
      <c r="AJ139" s="47"/>
      <c r="AK139" s="4"/>
      <c r="AL139" s="4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1:47" s="2" customFormat="1" ht="19.5" customHeight="1">
      <c r="A140" s="110" t="s">
        <v>294</v>
      </c>
      <c r="B140" s="109" t="s">
        <v>122</v>
      </c>
      <c r="C140" s="109">
        <f aca="true" t="shared" si="47" ref="C140:Q140">C141+C145+C181+C279</f>
        <v>898745.4</v>
      </c>
      <c r="D140" s="109">
        <f t="shared" si="47"/>
        <v>826516.2</v>
      </c>
      <c r="E140" s="112">
        <f t="shared" si="47"/>
        <v>949015.0999999999</v>
      </c>
      <c r="F140" s="204">
        <f t="shared" si="47"/>
        <v>950469.0999999999</v>
      </c>
      <c r="G140" s="204">
        <f t="shared" si="47"/>
        <v>16605.95</v>
      </c>
      <c r="H140" s="204">
        <f t="shared" si="47"/>
        <v>967074.9689999999</v>
      </c>
      <c r="I140" s="204">
        <f t="shared" si="47"/>
        <v>2791.187</v>
      </c>
      <c r="J140" s="204">
        <f t="shared" si="47"/>
        <v>969866.156</v>
      </c>
      <c r="K140" s="205">
        <f t="shared" si="47"/>
        <v>12262.6</v>
      </c>
      <c r="L140" s="206">
        <f t="shared" si="47"/>
        <v>982128.756</v>
      </c>
      <c r="M140" s="206">
        <f t="shared" si="47"/>
        <v>0</v>
      </c>
      <c r="N140" s="205">
        <f t="shared" si="47"/>
        <v>28702.434</v>
      </c>
      <c r="O140" s="206">
        <f t="shared" si="47"/>
        <v>1010831.2400000001</v>
      </c>
      <c r="P140" s="186">
        <f>P141+P145+P181+P279</f>
        <v>-5740.9</v>
      </c>
      <c r="Q140" s="186">
        <f t="shared" si="47"/>
        <v>1005090.3400000001</v>
      </c>
      <c r="R140" s="186"/>
      <c r="S140" s="186">
        <f>S141+S145+S181+S279</f>
        <v>1004514.9</v>
      </c>
      <c r="T140" s="204">
        <f>T141+T145+T181+T279</f>
        <v>829440.4000000001</v>
      </c>
      <c r="U140" s="204">
        <f>U141+U145+U181+U279</f>
        <v>743004.9</v>
      </c>
      <c r="V140" s="204">
        <f>V141+V145+V181+V279</f>
        <v>752601.9</v>
      </c>
      <c r="W140" s="88"/>
      <c r="X140" s="311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23"/>
      <c r="AL140" s="23"/>
      <c r="AM140" s="23"/>
      <c r="AN140" s="16"/>
      <c r="AO140" s="16"/>
      <c r="AP140" s="16"/>
      <c r="AQ140" s="16"/>
      <c r="AR140" s="16"/>
      <c r="AS140" s="16"/>
      <c r="AT140" s="16"/>
      <c r="AU140" s="16"/>
    </row>
    <row r="141" spans="1:47" s="2" customFormat="1" ht="20.25" customHeight="1">
      <c r="A141" s="113" t="s">
        <v>295</v>
      </c>
      <c r="B141" s="108" t="s">
        <v>123</v>
      </c>
      <c r="C141" s="108">
        <f aca="true" t="shared" si="48" ref="C141:P141">C142</f>
        <v>428895</v>
      </c>
      <c r="D141" s="108">
        <f t="shared" si="48"/>
        <v>448364</v>
      </c>
      <c r="E141" s="108">
        <f t="shared" si="48"/>
        <v>448364</v>
      </c>
      <c r="F141" s="209">
        <f t="shared" si="48"/>
        <v>282167</v>
      </c>
      <c r="G141" s="209">
        <v>0</v>
      </c>
      <c r="H141" s="209">
        <f t="shared" si="48"/>
        <v>282167</v>
      </c>
      <c r="I141" s="209">
        <f t="shared" si="48"/>
        <v>0</v>
      </c>
      <c r="J141" s="209">
        <f t="shared" si="48"/>
        <v>282167</v>
      </c>
      <c r="K141" s="210">
        <f t="shared" si="48"/>
        <v>0</v>
      </c>
      <c r="L141" s="211">
        <f t="shared" si="48"/>
        <v>282167</v>
      </c>
      <c r="M141" s="211">
        <f t="shared" si="48"/>
        <v>0</v>
      </c>
      <c r="N141" s="210">
        <f t="shared" si="48"/>
        <v>0</v>
      </c>
      <c r="O141" s="211">
        <f t="shared" si="48"/>
        <v>282167</v>
      </c>
      <c r="P141" s="187">
        <f t="shared" si="48"/>
        <v>0</v>
      </c>
      <c r="Q141" s="187">
        <f>O141+P141</f>
        <v>282167</v>
      </c>
      <c r="R141" s="187"/>
      <c r="S141" s="187">
        <f>S142</f>
        <v>282167</v>
      </c>
      <c r="T141" s="209">
        <f>T142</f>
        <v>240113</v>
      </c>
      <c r="U141" s="209">
        <f>U142</f>
        <v>179852</v>
      </c>
      <c r="V141" s="209">
        <f>V142</f>
        <v>180801</v>
      </c>
      <c r="W141" s="14"/>
      <c r="X141" s="290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18"/>
      <c r="AL141" s="18"/>
      <c r="AM141" s="18"/>
      <c r="AN141" s="16"/>
      <c r="AO141" s="16"/>
      <c r="AP141" s="16"/>
      <c r="AQ141" s="16"/>
      <c r="AR141" s="16"/>
      <c r="AS141" s="16"/>
      <c r="AT141" s="16"/>
      <c r="AU141" s="16"/>
    </row>
    <row r="142" spans="1:47" s="2" customFormat="1" ht="21" customHeight="1">
      <c r="A142" s="123" t="s">
        <v>257</v>
      </c>
      <c r="B142" s="124" t="s">
        <v>124</v>
      </c>
      <c r="C142" s="108">
        <v>428895</v>
      </c>
      <c r="D142" s="108">
        <v>448364</v>
      </c>
      <c r="E142" s="108">
        <v>448364</v>
      </c>
      <c r="F142" s="209">
        <f>SUM(F143:F144)</f>
        <v>282167</v>
      </c>
      <c r="G142" s="209"/>
      <c r="H142" s="209">
        <f>SUM(H143:H144)</f>
        <v>282167</v>
      </c>
      <c r="I142" s="209">
        <f>SUM(I143:I144)</f>
        <v>0</v>
      </c>
      <c r="J142" s="209">
        <f>SUM(J143:J144)</f>
        <v>282167</v>
      </c>
      <c r="K142" s="210">
        <f>SUM(K143:K144)</f>
        <v>0</v>
      </c>
      <c r="L142" s="211">
        <f>SUM(L143:L144)</f>
        <v>282167</v>
      </c>
      <c r="M142" s="209"/>
      <c r="N142" s="210">
        <f>O142-L142</f>
        <v>0</v>
      </c>
      <c r="O142" s="211">
        <v>282167</v>
      </c>
      <c r="P142" s="187"/>
      <c r="Q142" s="187">
        <f aca="true" t="shared" si="49" ref="Q142:Q205">O142+P142</f>
        <v>282167</v>
      </c>
      <c r="R142" s="187"/>
      <c r="S142" s="187">
        <v>282167</v>
      </c>
      <c r="T142" s="209">
        <f>T143+T144</f>
        <v>240113</v>
      </c>
      <c r="U142" s="209">
        <f>U143+U144</f>
        <v>179852</v>
      </c>
      <c r="V142" s="209">
        <f>V143+V144</f>
        <v>180801</v>
      </c>
      <c r="W142" s="71" t="s">
        <v>500</v>
      </c>
      <c r="X142" s="307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24"/>
      <c r="AL142" s="18"/>
      <c r="AM142" s="18"/>
      <c r="AN142" s="16"/>
      <c r="AO142" s="16"/>
      <c r="AP142" s="16"/>
      <c r="AQ142" s="16"/>
      <c r="AR142" s="16"/>
      <c r="AS142" s="16"/>
      <c r="AT142" s="16"/>
      <c r="AU142" s="16"/>
    </row>
    <row r="143" spans="1:47" s="2" customFormat="1" ht="27.75" customHeight="1" hidden="1">
      <c r="A143" s="123"/>
      <c r="B143" s="124"/>
      <c r="C143" s="108"/>
      <c r="D143" s="143"/>
      <c r="E143" s="144"/>
      <c r="F143" s="209">
        <v>2054</v>
      </c>
      <c r="G143" s="209"/>
      <c r="H143" s="209">
        <v>2054</v>
      </c>
      <c r="I143" s="209"/>
      <c r="J143" s="209">
        <v>2054</v>
      </c>
      <c r="K143" s="210"/>
      <c r="L143" s="211">
        <v>2054</v>
      </c>
      <c r="M143" s="209"/>
      <c r="N143" s="210">
        <f>O143-L143</f>
        <v>0</v>
      </c>
      <c r="O143" s="211">
        <v>2054</v>
      </c>
      <c r="P143" s="187"/>
      <c r="Q143" s="187">
        <f t="shared" si="49"/>
        <v>2054</v>
      </c>
      <c r="R143" s="187"/>
      <c r="S143" s="187">
        <v>2054</v>
      </c>
      <c r="T143" s="209">
        <v>3707</v>
      </c>
      <c r="U143" s="212">
        <v>3706</v>
      </c>
      <c r="V143" s="209">
        <v>3697</v>
      </c>
      <c r="W143" s="14"/>
      <c r="X143" s="290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24"/>
      <c r="AL143" s="18"/>
      <c r="AM143" s="18"/>
      <c r="AN143" s="16"/>
      <c r="AO143" s="16"/>
      <c r="AP143" s="16"/>
      <c r="AQ143" s="16"/>
      <c r="AR143" s="16"/>
      <c r="AS143" s="16"/>
      <c r="AT143" s="16"/>
      <c r="AU143" s="16"/>
    </row>
    <row r="144" spans="1:47" s="2" customFormat="1" ht="27.75" customHeight="1" hidden="1">
      <c r="A144" s="145"/>
      <c r="B144" s="124"/>
      <c r="C144" s="108"/>
      <c r="D144" s="143"/>
      <c r="E144" s="144"/>
      <c r="F144" s="209">
        <v>280113</v>
      </c>
      <c r="G144" s="209"/>
      <c r="H144" s="209">
        <v>280113</v>
      </c>
      <c r="I144" s="209"/>
      <c r="J144" s="209">
        <v>280113</v>
      </c>
      <c r="K144" s="210"/>
      <c r="L144" s="211">
        <v>280113</v>
      </c>
      <c r="M144" s="209"/>
      <c r="N144" s="210">
        <f>O144-L144</f>
        <v>0</v>
      </c>
      <c r="O144" s="211">
        <v>280113</v>
      </c>
      <c r="P144" s="187"/>
      <c r="Q144" s="187">
        <f t="shared" si="49"/>
        <v>280113</v>
      </c>
      <c r="R144" s="187"/>
      <c r="S144" s="187">
        <v>280113</v>
      </c>
      <c r="T144" s="209">
        <v>236406</v>
      </c>
      <c r="U144" s="212">
        <v>176146</v>
      </c>
      <c r="V144" s="209">
        <v>177104</v>
      </c>
      <c r="W144" s="14"/>
      <c r="X144" s="290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24"/>
      <c r="AL144" s="18"/>
      <c r="AM144" s="18"/>
      <c r="AN144" s="16"/>
      <c r="AO144" s="16"/>
      <c r="AP144" s="16"/>
      <c r="AQ144" s="16"/>
      <c r="AR144" s="16"/>
      <c r="AS144" s="16"/>
      <c r="AT144" s="16"/>
      <c r="AU144" s="16"/>
    </row>
    <row r="145" spans="1:47" s="2" customFormat="1" ht="33.75" customHeight="1">
      <c r="A145" s="113" t="s">
        <v>125</v>
      </c>
      <c r="B145" s="108" t="s">
        <v>126</v>
      </c>
      <c r="C145" s="108">
        <f>C146+C148+C152+C154+C156+C158+C161+C164+C150</f>
        <v>23121.7</v>
      </c>
      <c r="D145" s="108">
        <f>D146+D148+D152+D154+D156+D158+D161+D164+D150</f>
        <v>37383.9</v>
      </c>
      <c r="E145" s="108">
        <f>E146+E148+E152+E154+E156+E158+E161+E164+E150</f>
        <v>43403.100000000006</v>
      </c>
      <c r="F145" s="209">
        <f>F146+F148+F152+F154+F156+F158+F161+F164+F150</f>
        <v>20550.7</v>
      </c>
      <c r="G145" s="209">
        <f>G158+G161</f>
        <v>15743.9</v>
      </c>
      <c r="H145" s="209">
        <f aca="true" t="shared" si="50" ref="H145:O145">H146+H148+H152+H154+H156+H158+H161+H164+H150</f>
        <v>36294.569</v>
      </c>
      <c r="I145" s="209">
        <f t="shared" si="50"/>
        <v>917</v>
      </c>
      <c r="J145" s="209">
        <f t="shared" si="50"/>
        <v>37211.569</v>
      </c>
      <c r="K145" s="210">
        <f t="shared" si="50"/>
        <v>13529</v>
      </c>
      <c r="L145" s="211">
        <f t="shared" si="50"/>
        <v>50740.569</v>
      </c>
      <c r="M145" s="211">
        <f t="shared" si="50"/>
        <v>0</v>
      </c>
      <c r="N145" s="210">
        <f t="shared" si="50"/>
        <v>1313.521</v>
      </c>
      <c r="O145" s="211">
        <f t="shared" si="50"/>
        <v>52054.090000000004</v>
      </c>
      <c r="P145" s="187">
        <f>P146+P148+P150+P152+P154+P156+P158+P161+P164</f>
        <v>-91</v>
      </c>
      <c r="Q145" s="187">
        <f t="shared" si="49"/>
        <v>51963.090000000004</v>
      </c>
      <c r="R145" s="187"/>
      <c r="S145" s="187">
        <f>S146+S156+S158+S161+S164</f>
        <v>51396.899999999994</v>
      </c>
      <c r="T145" s="209">
        <f>T146+T156+T158+T161+T164</f>
        <v>7423</v>
      </c>
      <c r="U145" s="209">
        <f>U146+U156+U158+U161+U164</f>
        <v>7423</v>
      </c>
      <c r="V145" s="209">
        <f>V146+V156+V158+V161+V164</f>
        <v>7423</v>
      </c>
      <c r="W145" s="14"/>
      <c r="X145" s="290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18"/>
      <c r="AL145" s="18"/>
      <c r="AM145" s="18"/>
      <c r="AN145" s="16"/>
      <c r="AO145" s="16"/>
      <c r="AP145" s="16"/>
      <c r="AQ145" s="16"/>
      <c r="AR145" s="16"/>
      <c r="AS145" s="16"/>
      <c r="AT145" s="16"/>
      <c r="AU145" s="16"/>
    </row>
    <row r="146" spans="1:47" s="2" customFormat="1" ht="19.5" customHeight="1" hidden="1">
      <c r="A146" s="113" t="s">
        <v>234</v>
      </c>
      <c r="B146" s="108" t="s">
        <v>235</v>
      </c>
      <c r="C146" s="108">
        <f aca="true" t="shared" si="51" ref="C146:L146">C147</f>
        <v>0</v>
      </c>
      <c r="D146" s="108">
        <f t="shared" si="51"/>
        <v>0</v>
      </c>
      <c r="E146" s="143">
        <f t="shared" si="51"/>
        <v>0</v>
      </c>
      <c r="F146" s="209">
        <f t="shared" si="51"/>
        <v>0</v>
      </c>
      <c r="G146" s="209">
        <f t="shared" si="51"/>
        <v>0</v>
      </c>
      <c r="H146" s="209">
        <f t="shared" si="51"/>
        <v>0</v>
      </c>
      <c r="I146" s="209">
        <f t="shared" si="51"/>
        <v>0</v>
      </c>
      <c r="J146" s="209">
        <f t="shared" si="51"/>
        <v>0</v>
      </c>
      <c r="K146" s="210">
        <f t="shared" si="51"/>
        <v>0</v>
      </c>
      <c r="L146" s="211">
        <f t="shared" si="51"/>
        <v>0</v>
      </c>
      <c r="M146" s="209"/>
      <c r="N146" s="210">
        <v>1132.35</v>
      </c>
      <c r="O146" s="211">
        <v>1132.35</v>
      </c>
      <c r="P146" s="187"/>
      <c r="Q146" s="187">
        <f t="shared" si="49"/>
        <v>1132.35</v>
      </c>
      <c r="R146" s="187"/>
      <c r="S146" s="187">
        <f>S147</f>
        <v>1132.3</v>
      </c>
      <c r="T146" s="209">
        <f>T147</f>
        <v>0</v>
      </c>
      <c r="U146" s="209">
        <f>U147</f>
        <v>0</v>
      </c>
      <c r="V146" s="209">
        <f>V147</f>
        <v>0</v>
      </c>
      <c r="W146" s="14"/>
      <c r="X146" s="290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18"/>
      <c r="AL146" s="18"/>
      <c r="AM146" s="18"/>
      <c r="AN146" s="16"/>
      <c r="AO146" s="16"/>
      <c r="AP146" s="16"/>
      <c r="AQ146" s="16"/>
      <c r="AR146" s="16"/>
      <c r="AS146" s="16"/>
      <c r="AT146" s="16"/>
      <c r="AU146" s="16"/>
    </row>
    <row r="147" spans="1:47" s="2" customFormat="1" ht="18" customHeight="1" hidden="1">
      <c r="A147" s="113" t="s">
        <v>237</v>
      </c>
      <c r="B147" s="108" t="s">
        <v>236</v>
      </c>
      <c r="C147" s="108">
        <v>0</v>
      </c>
      <c r="D147" s="108"/>
      <c r="E147" s="143"/>
      <c r="F147" s="204">
        <f>C147+E147</f>
        <v>0</v>
      </c>
      <c r="G147" s="204">
        <f>D147+F147</f>
        <v>0</v>
      </c>
      <c r="H147" s="204">
        <f>E147+G147</f>
        <v>0</v>
      </c>
      <c r="I147" s="204"/>
      <c r="J147" s="204">
        <f>G147+I147</f>
        <v>0</v>
      </c>
      <c r="K147" s="205"/>
      <c r="L147" s="211">
        <f>I147+K147</f>
        <v>0</v>
      </c>
      <c r="M147" s="209"/>
      <c r="N147" s="210">
        <v>1132.35</v>
      </c>
      <c r="O147" s="211">
        <v>1132.35</v>
      </c>
      <c r="P147" s="187"/>
      <c r="Q147" s="187">
        <f t="shared" si="49"/>
        <v>1132.35</v>
      </c>
      <c r="R147" s="187"/>
      <c r="S147" s="187">
        <v>1132.3</v>
      </c>
      <c r="T147" s="209"/>
      <c r="U147" s="212"/>
      <c r="V147" s="209"/>
      <c r="W147" s="14"/>
      <c r="X147" s="290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18"/>
      <c r="AL147" s="18"/>
      <c r="AM147" s="18"/>
      <c r="AN147" s="16"/>
      <c r="AO147" s="16"/>
      <c r="AP147" s="16"/>
      <c r="AQ147" s="16"/>
      <c r="AR147" s="16"/>
      <c r="AS147" s="16"/>
      <c r="AT147" s="16"/>
      <c r="AU147" s="16"/>
    </row>
    <row r="148" spans="1:47" s="2" customFormat="1" ht="35.25" customHeight="1" hidden="1">
      <c r="A148" s="145" t="s">
        <v>127</v>
      </c>
      <c r="B148" s="107" t="s">
        <v>128</v>
      </c>
      <c r="C148" s="108">
        <f>C149</f>
        <v>3511</v>
      </c>
      <c r="D148" s="108">
        <f>D149</f>
        <v>2589.5</v>
      </c>
      <c r="E148" s="108">
        <f>E149</f>
        <v>3511</v>
      </c>
      <c r="F148" s="209">
        <f aca="true" t="shared" si="52" ref="F148:L148">SUM(F149)</f>
        <v>0</v>
      </c>
      <c r="G148" s="209">
        <f t="shared" si="52"/>
        <v>0</v>
      </c>
      <c r="H148" s="209">
        <f t="shared" si="52"/>
        <v>0</v>
      </c>
      <c r="I148" s="209">
        <f t="shared" si="52"/>
        <v>0</v>
      </c>
      <c r="J148" s="209">
        <f t="shared" si="52"/>
        <v>0</v>
      </c>
      <c r="K148" s="210">
        <f t="shared" si="52"/>
        <v>0</v>
      </c>
      <c r="L148" s="211">
        <f t="shared" si="52"/>
        <v>0</v>
      </c>
      <c r="M148" s="209"/>
      <c r="N148" s="210">
        <f>O148-L148</f>
        <v>0</v>
      </c>
      <c r="O148" s="211"/>
      <c r="P148" s="187"/>
      <c r="Q148" s="187">
        <f t="shared" si="49"/>
        <v>0</v>
      </c>
      <c r="R148" s="187"/>
      <c r="S148" s="187"/>
      <c r="T148" s="209"/>
      <c r="U148" s="212"/>
      <c r="V148" s="209"/>
      <c r="W148" s="14"/>
      <c r="X148" s="290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18"/>
      <c r="AL148" s="18"/>
      <c r="AM148" s="18"/>
      <c r="AN148" s="16"/>
      <c r="AO148" s="16"/>
      <c r="AP148" s="16"/>
      <c r="AQ148" s="16"/>
      <c r="AR148" s="16"/>
      <c r="AS148" s="16"/>
      <c r="AT148" s="16"/>
      <c r="AU148" s="16"/>
    </row>
    <row r="149" spans="1:47" s="2" customFormat="1" ht="35.25" customHeight="1" hidden="1">
      <c r="A149" s="145" t="s">
        <v>129</v>
      </c>
      <c r="B149" s="146" t="s">
        <v>130</v>
      </c>
      <c r="C149" s="124">
        <v>3511</v>
      </c>
      <c r="D149" s="124">
        <v>2589.5</v>
      </c>
      <c r="E149" s="124">
        <v>3511</v>
      </c>
      <c r="F149" s="209">
        <v>0</v>
      </c>
      <c r="G149" s="209">
        <v>0</v>
      </c>
      <c r="H149" s="209">
        <v>0</v>
      </c>
      <c r="I149" s="209"/>
      <c r="J149" s="209">
        <v>0</v>
      </c>
      <c r="K149" s="210"/>
      <c r="L149" s="211">
        <v>0</v>
      </c>
      <c r="M149" s="209"/>
      <c r="N149" s="210">
        <f>O149-L149</f>
        <v>0</v>
      </c>
      <c r="O149" s="211"/>
      <c r="P149" s="187"/>
      <c r="Q149" s="187">
        <f t="shared" si="49"/>
        <v>0</v>
      </c>
      <c r="R149" s="187"/>
      <c r="S149" s="187"/>
      <c r="T149" s="223"/>
      <c r="U149" s="227"/>
      <c r="V149" s="223"/>
      <c r="W149" s="71"/>
      <c r="X149" s="307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17"/>
      <c r="AL149" s="17"/>
      <c r="AM149" s="17"/>
      <c r="AN149" s="16"/>
      <c r="AO149" s="16"/>
      <c r="AP149" s="16"/>
      <c r="AQ149" s="16"/>
      <c r="AR149" s="16"/>
      <c r="AS149" s="16"/>
      <c r="AT149" s="16"/>
      <c r="AU149" s="16"/>
    </row>
    <row r="150" spans="1:47" s="2" customFormat="1" ht="26.25" customHeight="1" hidden="1">
      <c r="A150" s="145" t="s">
        <v>390</v>
      </c>
      <c r="B150" s="107" t="s">
        <v>384</v>
      </c>
      <c r="C150" s="108">
        <f aca="true" t="shared" si="53" ref="C150:L150">C151</f>
        <v>0</v>
      </c>
      <c r="D150" s="108">
        <f t="shared" si="53"/>
        <v>0</v>
      </c>
      <c r="E150" s="108">
        <f t="shared" si="53"/>
        <v>295.3</v>
      </c>
      <c r="F150" s="209">
        <f t="shared" si="53"/>
        <v>0</v>
      </c>
      <c r="G150" s="209">
        <f t="shared" si="53"/>
        <v>0</v>
      </c>
      <c r="H150" s="209">
        <f t="shared" si="53"/>
        <v>0</v>
      </c>
      <c r="I150" s="209">
        <f t="shared" si="53"/>
        <v>0</v>
      </c>
      <c r="J150" s="209">
        <f t="shared" si="53"/>
        <v>0</v>
      </c>
      <c r="K150" s="210">
        <f t="shared" si="53"/>
        <v>0</v>
      </c>
      <c r="L150" s="211">
        <f t="shared" si="53"/>
        <v>0</v>
      </c>
      <c r="M150" s="209"/>
      <c r="N150" s="210">
        <v>566.171</v>
      </c>
      <c r="O150" s="211">
        <v>566.171</v>
      </c>
      <c r="P150" s="187"/>
      <c r="Q150" s="187">
        <f t="shared" si="49"/>
        <v>566.171</v>
      </c>
      <c r="R150" s="187"/>
      <c r="S150" s="187"/>
      <c r="T150" s="209"/>
      <c r="U150" s="212"/>
      <c r="V150" s="209"/>
      <c r="W150" s="71"/>
      <c r="X150" s="307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17"/>
      <c r="AL150" s="17"/>
      <c r="AM150" s="17"/>
      <c r="AN150" s="16"/>
      <c r="AO150" s="16"/>
      <c r="AP150" s="16"/>
      <c r="AQ150" s="16"/>
      <c r="AR150" s="16"/>
      <c r="AS150" s="16"/>
      <c r="AT150" s="16"/>
      <c r="AU150" s="16"/>
    </row>
    <row r="151" spans="1:47" s="2" customFormat="1" ht="22.5" customHeight="1" hidden="1">
      <c r="A151" s="127" t="s">
        <v>391</v>
      </c>
      <c r="B151" s="146" t="s">
        <v>385</v>
      </c>
      <c r="C151" s="124"/>
      <c r="D151" s="124">
        <v>0</v>
      </c>
      <c r="E151" s="124">
        <v>295.3</v>
      </c>
      <c r="F151" s="209"/>
      <c r="G151" s="209"/>
      <c r="H151" s="209"/>
      <c r="I151" s="209"/>
      <c r="J151" s="209"/>
      <c r="K151" s="210"/>
      <c r="L151" s="211"/>
      <c r="M151" s="209"/>
      <c r="N151" s="210">
        <v>566.171</v>
      </c>
      <c r="O151" s="211">
        <v>566.171</v>
      </c>
      <c r="P151" s="187"/>
      <c r="Q151" s="187">
        <f t="shared" si="49"/>
        <v>566.171</v>
      </c>
      <c r="R151" s="187"/>
      <c r="S151" s="187"/>
      <c r="T151" s="223"/>
      <c r="U151" s="227"/>
      <c r="V151" s="223"/>
      <c r="W151" s="71"/>
      <c r="X151" s="307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17"/>
      <c r="AL151" s="17"/>
      <c r="AM151" s="17"/>
      <c r="AN151" s="16"/>
      <c r="AO151" s="16"/>
      <c r="AP151" s="16"/>
      <c r="AQ151" s="16"/>
      <c r="AR151" s="16"/>
      <c r="AS151" s="16"/>
      <c r="AT151" s="16"/>
      <c r="AU151" s="16"/>
    </row>
    <row r="152" spans="1:47" s="2" customFormat="1" ht="33.75" customHeight="1" hidden="1">
      <c r="A152" s="145" t="s">
        <v>258</v>
      </c>
      <c r="B152" s="107" t="s">
        <v>131</v>
      </c>
      <c r="C152" s="108">
        <f>C153</f>
        <v>0</v>
      </c>
      <c r="D152" s="108"/>
      <c r="E152" s="143"/>
      <c r="F152" s="204">
        <f aca="true" t="shared" si="54" ref="F152:H153">C152+E152</f>
        <v>0</v>
      </c>
      <c r="G152" s="204">
        <f t="shared" si="54"/>
        <v>0</v>
      </c>
      <c r="H152" s="204">
        <f t="shared" si="54"/>
        <v>0</v>
      </c>
      <c r="I152" s="204">
        <f aca="true" t="shared" si="55" ref="I152:L153">F152+H152</f>
        <v>0</v>
      </c>
      <c r="J152" s="204">
        <f t="shared" si="55"/>
        <v>0</v>
      </c>
      <c r="K152" s="205">
        <f t="shared" si="55"/>
        <v>0</v>
      </c>
      <c r="L152" s="211">
        <f t="shared" si="55"/>
        <v>0</v>
      </c>
      <c r="M152" s="204"/>
      <c r="N152" s="210">
        <f>O152-L152</f>
        <v>0</v>
      </c>
      <c r="O152" s="206"/>
      <c r="P152" s="186"/>
      <c r="Q152" s="187">
        <f t="shared" si="49"/>
        <v>0</v>
      </c>
      <c r="R152" s="187"/>
      <c r="S152" s="187"/>
      <c r="T152" s="209"/>
      <c r="U152" s="212"/>
      <c r="V152" s="209"/>
      <c r="W152" s="14"/>
      <c r="X152" s="290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8"/>
      <c r="AL152" s="18"/>
      <c r="AM152" s="18"/>
      <c r="AN152" s="16"/>
      <c r="AO152" s="16"/>
      <c r="AP152" s="16"/>
      <c r="AQ152" s="16"/>
      <c r="AR152" s="16"/>
      <c r="AS152" s="16"/>
      <c r="AT152" s="16"/>
      <c r="AU152" s="16"/>
    </row>
    <row r="153" spans="1:47" s="2" customFormat="1" ht="20.25" customHeight="1" hidden="1">
      <c r="A153" s="127" t="s">
        <v>132</v>
      </c>
      <c r="B153" s="146" t="s">
        <v>133</v>
      </c>
      <c r="C153" s="124">
        <v>0</v>
      </c>
      <c r="D153" s="124"/>
      <c r="E153" s="147"/>
      <c r="F153" s="204">
        <f t="shared" si="54"/>
        <v>0</v>
      </c>
      <c r="G153" s="204">
        <f t="shared" si="54"/>
        <v>0</v>
      </c>
      <c r="H153" s="204">
        <f t="shared" si="54"/>
        <v>0</v>
      </c>
      <c r="I153" s="204"/>
      <c r="J153" s="204">
        <f t="shared" si="55"/>
        <v>0</v>
      </c>
      <c r="K153" s="205"/>
      <c r="L153" s="211">
        <f t="shared" si="55"/>
        <v>0</v>
      </c>
      <c r="M153" s="204"/>
      <c r="N153" s="210">
        <f aca="true" t="shared" si="56" ref="N153:N163">O153-L153</f>
        <v>0</v>
      </c>
      <c r="O153" s="206"/>
      <c r="P153" s="186"/>
      <c r="Q153" s="187">
        <f t="shared" si="49"/>
        <v>0</v>
      </c>
      <c r="R153" s="187"/>
      <c r="S153" s="187"/>
      <c r="T153" s="223"/>
      <c r="U153" s="227"/>
      <c r="V153" s="223"/>
      <c r="W153" s="14"/>
      <c r="X153" s="29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7"/>
      <c r="AL153" s="17"/>
      <c r="AM153" s="17"/>
      <c r="AN153" s="16"/>
      <c r="AO153" s="16"/>
      <c r="AP153" s="16"/>
      <c r="AQ153" s="16"/>
      <c r="AR153" s="16"/>
      <c r="AS153" s="16"/>
      <c r="AT153" s="16"/>
      <c r="AU153" s="16"/>
    </row>
    <row r="154" spans="1:47" s="2" customFormat="1" ht="35.25" customHeight="1" hidden="1">
      <c r="A154" s="145" t="s">
        <v>243</v>
      </c>
      <c r="B154" s="107" t="s">
        <v>245</v>
      </c>
      <c r="C154" s="108">
        <f aca="true" t="shared" si="57" ref="C154:L154">C155</f>
        <v>0</v>
      </c>
      <c r="D154" s="108">
        <f t="shared" si="57"/>
        <v>0</v>
      </c>
      <c r="E154" s="108">
        <f t="shared" si="57"/>
        <v>516.8</v>
      </c>
      <c r="F154" s="209">
        <f t="shared" si="57"/>
        <v>0</v>
      </c>
      <c r="G154" s="209">
        <f t="shared" si="57"/>
        <v>0</v>
      </c>
      <c r="H154" s="209">
        <f t="shared" si="57"/>
        <v>0</v>
      </c>
      <c r="I154" s="209">
        <f t="shared" si="57"/>
        <v>0</v>
      </c>
      <c r="J154" s="209">
        <f t="shared" si="57"/>
        <v>0</v>
      </c>
      <c r="K154" s="210"/>
      <c r="L154" s="211">
        <f t="shared" si="57"/>
        <v>0</v>
      </c>
      <c r="M154" s="209"/>
      <c r="N154" s="210">
        <f t="shared" si="56"/>
        <v>0</v>
      </c>
      <c r="O154" s="211"/>
      <c r="P154" s="187"/>
      <c r="Q154" s="187">
        <f t="shared" si="49"/>
        <v>0</v>
      </c>
      <c r="R154" s="187"/>
      <c r="S154" s="187"/>
      <c r="T154" s="209"/>
      <c r="U154" s="212"/>
      <c r="V154" s="209"/>
      <c r="W154" s="14"/>
      <c r="X154" s="290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18"/>
      <c r="AL154" s="18"/>
      <c r="AM154" s="18"/>
      <c r="AN154" s="16"/>
      <c r="AO154" s="16"/>
      <c r="AP154" s="16"/>
      <c r="AQ154" s="16"/>
      <c r="AR154" s="16"/>
      <c r="AS154" s="16"/>
      <c r="AT154" s="16"/>
      <c r="AU154" s="16"/>
    </row>
    <row r="155" spans="1:47" s="2" customFormat="1" ht="34.5" customHeight="1" hidden="1">
      <c r="A155" s="127" t="s">
        <v>244</v>
      </c>
      <c r="B155" s="146" t="s">
        <v>246</v>
      </c>
      <c r="C155" s="124">
        <v>0</v>
      </c>
      <c r="D155" s="124">
        <v>0</v>
      </c>
      <c r="E155" s="124">
        <v>516.8</v>
      </c>
      <c r="F155" s="204">
        <v>0</v>
      </c>
      <c r="G155" s="204">
        <v>0</v>
      </c>
      <c r="H155" s="204">
        <v>0</v>
      </c>
      <c r="I155" s="204"/>
      <c r="J155" s="204">
        <v>0</v>
      </c>
      <c r="K155" s="205"/>
      <c r="L155" s="211">
        <v>0</v>
      </c>
      <c r="M155" s="204"/>
      <c r="N155" s="210">
        <f t="shared" si="56"/>
        <v>0</v>
      </c>
      <c r="O155" s="206"/>
      <c r="P155" s="186"/>
      <c r="Q155" s="187">
        <f t="shared" si="49"/>
        <v>0</v>
      </c>
      <c r="R155" s="187"/>
      <c r="S155" s="187"/>
      <c r="T155" s="223"/>
      <c r="U155" s="227"/>
      <c r="V155" s="223"/>
      <c r="W155" s="14"/>
      <c r="X155" s="29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17"/>
      <c r="AL155" s="17"/>
      <c r="AM155" s="17"/>
      <c r="AN155" s="16"/>
      <c r="AO155" s="16"/>
      <c r="AP155" s="16"/>
      <c r="AQ155" s="16"/>
      <c r="AR155" s="16"/>
      <c r="AS155" s="16"/>
      <c r="AT155" s="16"/>
      <c r="AU155" s="16"/>
    </row>
    <row r="156" spans="1:39" s="2" customFormat="1" ht="49.5" customHeight="1" hidden="1">
      <c r="A156" s="154" t="s">
        <v>134</v>
      </c>
      <c r="B156" s="107" t="s">
        <v>135</v>
      </c>
      <c r="C156" s="155">
        <f aca="true" t="shared" si="58" ref="C156:L156">C157</f>
        <v>6500</v>
      </c>
      <c r="D156" s="155">
        <f t="shared" si="58"/>
        <v>10223.2</v>
      </c>
      <c r="E156" s="142">
        <f t="shared" si="58"/>
        <v>10723.2</v>
      </c>
      <c r="F156" s="209">
        <f t="shared" si="58"/>
        <v>6500</v>
      </c>
      <c r="G156" s="209">
        <f t="shared" si="58"/>
        <v>0</v>
      </c>
      <c r="H156" s="209">
        <f t="shared" si="58"/>
        <v>6500</v>
      </c>
      <c r="I156" s="209">
        <f t="shared" si="58"/>
        <v>0</v>
      </c>
      <c r="J156" s="209">
        <f t="shared" si="58"/>
        <v>6500</v>
      </c>
      <c r="K156" s="210">
        <f t="shared" si="58"/>
        <v>0</v>
      </c>
      <c r="L156" s="211">
        <f t="shared" si="58"/>
        <v>6500</v>
      </c>
      <c r="M156" s="209"/>
      <c r="N156" s="210">
        <f t="shared" si="56"/>
        <v>0</v>
      </c>
      <c r="O156" s="211">
        <v>6500</v>
      </c>
      <c r="P156" s="187"/>
      <c r="Q156" s="187">
        <f t="shared" si="49"/>
        <v>6500</v>
      </c>
      <c r="R156" s="187"/>
      <c r="S156" s="187">
        <f>S157</f>
        <v>6500</v>
      </c>
      <c r="T156" s="209">
        <f>T157</f>
        <v>0</v>
      </c>
      <c r="U156" s="209">
        <f>U157</f>
        <v>0</v>
      </c>
      <c r="V156" s="209">
        <f>V157</f>
        <v>0</v>
      </c>
      <c r="W156" s="14"/>
      <c r="X156" s="290"/>
      <c r="Y156" s="325"/>
      <c r="Z156" s="325"/>
      <c r="AA156" s="325"/>
      <c r="AB156" s="326"/>
      <c r="AC156" s="326"/>
      <c r="AD156" s="326"/>
      <c r="AE156" s="326"/>
      <c r="AF156" s="326"/>
      <c r="AG156" s="326"/>
      <c r="AH156" s="326"/>
      <c r="AI156" s="326"/>
      <c r="AJ156" s="326"/>
      <c r="AK156" s="327"/>
      <c r="AL156" s="327"/>
      <c r="AM156" s="327"/>
    </row>
    <row r="157" spans="1:39" s="2" customFormat="1" ht="36" customHeight="1" hidden="1">
      <c r="A157" s="148" t="s">
        <v>136</v>
      </c>
      <c r="B157" s="146" t="s">
        <v>137</v>
      </c>
      <c r="C157" s="124">
        <v>6500</v>
      </c>
      <c r="D157" s="124">
        <v>10223.2</v>
      </c>
      <c r="E157" s="149">
        <v>10723.2</v>
      </c>
      <c r="F157" s="223">
        <v>6500</v>
      </c>
      <c r="G157" s="223">
        <v>0</v>
      </c>
      <c r="H157" s="223">
        <v>6500</v>
      </c>
      <c r="I157" s="223"/>
      <c r="J157" s="223">
        <v>6500</v>
      </c>
      <c r="K157" s="224"/>
      <c r="L157" s="225">
        <v>6500</v>
      </c>
      <c r="M157" s="223"/>
      <c r="N157" s="210">
        <f t="shared" si="56"/>
        <v>0</v>
      </c>
      <c r="O157" s="225">
        <v>6500</v>
      </c>
      <c r="P157" s="226"/>
      <c r="Q157" s="187">
        <f t="shared" si="49"/>
        <v>6500</v>
      </c>
      <c r="R157" s="187"/>
      <c r="S157" s="187">
        <v>6500</v>
      </c>
      <c r="T157" s="223"/>
      <c r="U157" s="227"/>
      <c r="V157" s="223"/>
      <c r="W157" s="14"/>
      <c r="X157" s="290"/>
      <c r="Y157" s="14"/>
      <c r="Z157" s="14"/>
      <c r="AA157" s="47"/>
      <c r="AB157" s="14"/>
      <c r="AC157" s="14"/>
      <c r="AD157" s="47"/>
      <c r="AE157" s="102"/>
      <c r="AF157" s="102"/>
      <c r="AG157" s="102"/>
      <c r="AH157" s="102"/>
      <c r="AI157" s="102"/>
      <c r="AJ157" s="102"/>
      <c r="AK157" s="17"/>
      <c r="AL157" s="17"/>
      <c r="AM157" s="17"/>
    </row>
    <row r="158" spans="1:39" s="2" customFormat="1" ht="54" customHeight="1" hidden="1">
      <c r="A158" s="150" t="s">
        <v>226</v>
      </c>
      <c r="B158" s="107" t="s">
        <v>227</v>
      </c>
      <c r="C158" s="108">
        <f>SUM(C159:C160)</f>
        <v>0</v>
      </c>
      <c r="D158" s="108">
        <f>SUM(D159:D160)</f>
        <v>5575.2</v>
      </c>
      <c r="E158" s="108">
        <f>E159</f>
        <v>5575.2</v>
      </c>
      <c r="F158" s="209">
        <f aca="true" t="shared" si="59" ref="F158:H159">SUM(F159)</f>
        <v>0</v>
      </c>
      <c r="G158" s="209">
        <f t="shared" si="59"/>
        <v>11497.3</v>
      </c>
      <c r="H158" s="209">
        <f t="shared" si="59"/>
        <v>11497.285</v>
      </c>
      <c r="I158" s="209">
        <f>SUM(I159:I160)</f>
        <v>0</v>
      </c>
      <c r="J158" s="209">
        <f>J159</f>
        <v>11497.285</v>
      </c>
      <c r="K158" s="210">
        <f>K159</f>
        <v>2500</v>
      </c>
      <c r="L158" s="211">
        <f>L159</f>
        <v>13997.285</v>
      </c>
      <c r="M158" s="223"/>
      <c r="N158" s="210">
        <f t="shared" si="56"/>
        <v>0</v>
      </c>
      <c r="O158" s="225">
        <v>13997.285</v>
      </c>
      <c r="P158" s="226"/>
      <c r="Q158" s="187">
        <f t="shared" si="49"/>
        <v>13997.285</v>
      </c>
      <c r="R158" s="187"/>
      <c r="S158" s="187">
        <f>S159</f>
        <v>13997.3</v>
      </c>
      <c r="T158" s="223">
        <f>T159+T160</f>
        <v>0</v>
      </c>
      <c r="U158" s="223">
        <f>U159+U160</f>
        <v>0</v>
      </c>
      <c r="V158" s="223">
        <f>V159+V160</f>
        <v>0</v>
      </c>
      <c r="W158" s="14"/>
      <c r="X158" s="29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17"/>
      <c r="AL158" s="17"/>
      <c r="AM158" s="17"/>
    </row>
    <row r="159" spans="1:39" s="2" customFormat="1" ht="48.75" customHeight="1" hidden="1">
      <c r="A159" s="148" t="s">
        <v>296</v>
      </c>
      <c r="B159" s="146" t="s">
        <v>228</v>
      </c>
      <c r="C159" s="124">
        <v>0</v>
      </c>
      <c r="D159" s="124">
        <v>5575.2</v>
      </c>
      <c r="E159" s="124">
        <v>5575.2</v>
      </c>
      <c r="F159" s="209">
        <f t="shared" si="59"/>
        <v>0</v>
      </c>
      <c r="G159" s="209">
        <v>11497.3</v>
      </c>
      <c r="H159" s="209">
        <v>11497.285</v>
      </c>
      <c r="I159" s="223">
        <v>0</v>
      </c>
      <c r="J159" s="223">
        <f>H159+I159</f>
        <v>11497.285</v>
      </c>
      <c r="K159" s="224">
        <v>2500</v>
      </c>
      <c r="L159" s="225">
        <f>J159+K159</f>
        <v>13997.285</v>
      </c>
      <c r="M159" s="223"/>
      <c r="N159" s="210">
        <f t="shared" si="56"/>
        <v>0</v>
      </c>
      <c r="O159" s="225">
        <v>13997.285</v>
      </c>
      <c r="P159" s="226"/>
      <c r="Q159" s="187">
        <f t="shared" si="49"/>
        <v>13997.285</v>
      </c>
      <c r="R159" s="187"/>
      <c r="S159" s="187">
        <v>13997.3</v>
      </c>
      <c r="T159" s="223"/>
      <c r="U159" s="227"/>
      <c r="V159" s="223"/>
      <c r="W159" s="14"/>
      <c r="X159" s="29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17"/>
      <c r="AL159" s="17"/>
      <c r="AM159" s="17"/>
    </row>
    <row r="160" spans="1:39" s="2" customFormat="1" ht="49.5" customHeight="1" hidden="1">
      <c r="A160" s="148" t="s">
        <v>297</v>
      </c>
      <c r="B160" s="146" t="s">
        <v>229</v>
      </c>
      <c r="C160" s="124">
        <v>0</v>
      </c>
      <c r="D160" s="124">
        <v>0</v>
      </c>
      <c r="E160" s="124"/>
      <c r="F160" s="223">
        <v>0</v>
      </c>
      <c r="G160" s="223">
        <v>0</v>
      </c>
      <c r="H160" s="223">
        <v>0</v>
      </c>
      <c r="I160" s="223"/>
      <c r="J160" s="223">
        <v>0</v>
      </c>
      <c r="K160" s="224"/>
      <c r="L160" s="225">
        <v>0</v>
      </c>
      <c r="M160" s="223"/>
      <c r="N160" s="210">
        <f>O160-L160</f>
        <v>0</v>
      </c>
      <c r="O160" s="225"/>
      <c r="P160" s="226"/>
      <c r="Q160" s="187">
        <f t="shared" si="49"/>
        <v>0</v>
      </c>
      <c r="R160" s="187"/>
      <c r="S160" s="187">
        <v>0</v>
      </c>
      <c r="T160" s="223"/>
      <c r="U160" s="227"/>
      <c r="V160" s="223"/>
      <c r="W160" s="14"/>
      <c r="X160" s="29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17"/>
      <c r="AL160" s="17"/>
      <c r="AM160" s="17"/>
    </row>
    <row r="161" spans="1:39" s="2" customFormat="1" ht="36" customHeight="1" hidden="1">
      <c r="A161" s="150" t="s">
        <v>230</v>
      </c>
      <c r="B161" s="107" t="s">
        <v>231</v>
      </c>
      <c r="C161" s="108">
        <f>SUM(C162:C163)</f>
        <v>0</v>
      </c>
      <c r="D161" s="108">
        <f>SUM(D162:D163)</f>
        <v>2059.2</v>
      </c>
      <c r="E161" s="108">
        <f>E162</f>
        <v>2059.2</v>
      </c>
      <c r="F161" s="209">
        <f aca="true" t="shared" si="60" ref="F161:H162">SUM(F162)</f>
        <v>0</v>
      </c>
      <c r="G161" s="209">
        <f t="shared" si="60"/>
        <v>4246.6</v>
      </c>
      <c r="H161" s="209">
        <f t="shared" si="60"/>
        <v>4246.584</v>
      </c>
      <c r="I161" s="209">
        <f>SUM(I162:I163)</f>
        <v>0</v>
      </c>
      <c r="J161" s="209">
        <f>J162</f>
        <v>4246.584</v>
      </c>
      <c r="K161" s="210">
        <f>K162</f>
        <v>924</v>
      </c>
      <c r="L161" s="211">
        <f>L162</f>
        <v>5170.584</v>
      </c>
      <c r="M161" s="223"/>
      <c r="N161" s="210">
        <f t="shared" si="56"/>
        <v>0</v>
      </c>
      <c r="O161" s="225">
        <v>5170.584</v>
      </c>
      <c r="P161" s="226"/>
      <c r="Q161" s="187">
        <f t="shared" si="49"/>
        <v>5170.584</v>
      </c>
      <c r="R161" s="187"/>
      <c r="S161" s="187">
        <f>S162+S163</f>
        <v>5170.6</v>
      </c>
      <c r="T161" s="223">
        <f>T162+T163</f>
        <v>0</v>
      </c>
      <c r="U161" s="223">
        <f>U162+U163</f>
        <v>0</v>
      </c>
      <c r="V161" s="223">
        <f>V162+V163</f>
        <v>0</v>
      </c>
      <c r="W161" s="14"/>
      <c r="X161" s="29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17"/>
      <c r="AL161" s="17"/>
      <c r="AM161" s="17"/>
    </row>
    <row r="162" spans="1:39" s="2" customFormat="1" ht="33" customHeight="1" hidden="1">
      <c r="A162" s="148" t="s">
        <v>298</v>
      </c>
      <c r="B162" s="146" t="s">
        <v>232</v>
      </c>
      <c r="C162" s="124">
        <v>0</v>
      </c>
      <c r="D162" s="124">
        <v>2059.2</v>
      </c>
      <c r="E162" s="124">
        <v>2059.2</v>
      </c>
      <c r="F162" s="209">
        <f t="shared" si="60"/>
        <v>0</v>
      </c>
      <c r="G162" s="209">
        <v>4246.6</v>
      </c>
      <c r="H162" s="209">
        <v>4246.584</v>
      </c>
      <c r="I162" s="223">
        <v>0</v>
      </c>
      <c r="J162" s="223">
        <f>H162+I162</f>
        <v>4246.584</v>
      </c>
      <c r="K162" s="224">
        <v>924</v>
      </c>
      <c r="L162" s="225">
        <f>J162+K162</f>
        <v>5170.584</v>
      </c>
      <c r="M162" s="223"/>
      <c r="N162" s="210">
        <f t="shared" si="56"/>
        <v>0</v>
      </c>
      <c r="O162" s="225">
        <v>5170.584</v>
      </c>
      <c r="P162" s="226"/>
      <c r="Q162" s="187">
        <f t="shared" si="49"/>
        <v>5170.584</v>
      </c>
      <c r="R162" s="187"/>
      <c r="S162" s="187">
        <v>5170.6</v>
      </c>
      <c r="T162" s="223"/>
      <c r="U162" s="227"/>
      <c r="V162" s="223"/>
      <c r="W162" s="14"/>
      <c r="X162" s="29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17"/>
      <c r="AL162" s="17"/>
      <c r="AM162" s="17"/>
    </row>
    <row r="163" spans="1:39" s="2" customFormat="1" ht="32.25" customHeight="1" hidden="1">
      <c r="A163" s="148" t="s">
        <v>299</v>
      </c>
      <c r="B163" s="146" t="s">
        <v>233</v>
      </c>
      <c r="C163" s="124">
        <v>0</v>
      </c>
      <c r="D163" s="124">
        <v>0</v>
      </c>
      <c r="E163" s="124"/>
      <c r="F163" s="223">
        <v>0</v>
      </c>
      <c r="G163" s="223">
        <v>0</v>
      </c>
      <c r="H163" s="223">
        <v>0</v>
      </c>
      <c r="I163" s="223"/>
      <c r="J163" s="223">
        <v>0</v>
      </c>
      <c r="K163" s="224"/>
      <c r="L163" s="225">
        <v>0</v>
      </c>
      <c r="M163" s="223"/>
      <c r="N163" s="210">
        <f t="shared" si="56"/>
        <v>0</v>
      </c>
      <c r="O163" s="225">
        <v>0</v>
      </c>
      <c r="P163" s="226"/>
      <c r="Q163" s="187">
        <f t="shared" si="49"/>
        <v>0</v>
      </c>
      <c r="R163" s="187"/>
      <c r="S163" s="187">
        <v>0</v>
      </c>
      <c r="T163" s="223"/>
      <c r="U163" s="227"/>
      <c r="V163" s="223"/>
      <c r="W163" s="14"/>
      <c r="X163" s="29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17"/>
      <c r="AL163" s="17"/>
      <c r="AM163" s="17"/>
    </row>
    <row r="164" spans="1:39" s="2" customFormat="1" ht="17.25" customHeight="1">
      <c r="A164" s="145" t="s">
        <v>138</v>
      </c>
      <c r="B164" s="107" t="s">
        <v>215</v>
      </c>
      <c r="C164" s="108">
        <f aca="true" t="shared" si="61" ref="C164:L164">C165</f>
        <v>13110.7</v>
      </c>
      <c r="D164" s="108">
        <f t="shared" si="61"/>
        <v>16936.8</v>
      </c>
      <c r="E164" s="108">
        <f>E165</f>
        <v>20722.4</v>
      </c>
      <c r="F164" s="209">
        <f t="shared" si="61"/>
        <v>14050.7</v>
      </c>
      <c r="G164" s="209">
        <f t="shared" si="61"/>
        <v>14050.7</v>
      </c>
      <c r="H164" s="209">
        <f t="shared" si="61"/>
        <v>14050.7</v>
      </c>
      <c r="I164" s="209">
        <f t="shared" si="61"/>
        <v>917</v>
      </c>
      <c r="J164" s="209">
        <f t="shared" si="61"/>
        <v>14967.7</v>
      </c>
      <c r="K164" s="210">
        <f t="shared" si="61"/>
        <v>10105</v>
      </c>
      <c r="L164" s="211">
        <f t="shared" si="61"/>
        <v>25072.7</v>
      </c>
      <c r="M164" s="209"/>
      <c r="N164" s="210">
        <f>O164-L164</f>
        <v>-385</v>
      </c>
      <c r="O164" s="211">
        <v>24687.7</v>
      </c>
      <c r="P164" s="187">
        <f>P165</f>
        <v>-91</v>
      </c>
      <c r="Q164" s="187">
        <f t="shared" si="49"/>
        <v>24596.7</v>
      </c>
      <c r="R164" s="187"/>
      <c r="S164" s="187">
        <f>S165</f>
        <v>24596.7</v>
      </c>
      <c r="T164" s="209">
        <f>T165</f>
        <v>7423</v>
      </c>
      <c r="U164" s="209">
        <f>U165</f>
        <v>7423</v>
      </c>
      <c r="V164" s="209">
        <f>V165</f>
        <v>7423</v>
      </c>
      <c r="W164" s="14"/>
      <c r="X164" s="290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18"/>
      <c r="AL164" s="18"/>
      <c r="AM164" s="18"/>
    </row>
    <row r="165" spans="1:39" s="2" customFormat="1" ht="18" customHeight="1">
      <c r="A165" s="127" t="s">
        <v>139</v>
      </c>
      <c r="B165" s="146" t="s">
        <v>216</v>
      </c>
      <c r="C165" s="124">
        <f>SUM(C168:C179)</f>
        <v>13110.7</v>
      </c>
      <c r="D165" s="124">
        <v>16936.8</v>
      </c>
      <c r="E165" s="124">
        <v>20722.4</v>
      </c>
      <c r="F165" s="223">
        <f>SUM(F167:F179)-F175-F176</f>
        <v>14050.7</v>
      </c>
      <c r="G165" s="223">
        <f>SUM(G167:G179)-G175-G176</f>
        <v>14050.7</v>
      </c>
      <c r="H165" s="223">
        <f>SUM(H167:H179)-H175-H176</f>
        <v>14050.7</v>
      </c>
      <c r="I165" s="223">
        <f>SUM(I167:I179)-I175-I176</f>
        <v>917</v>
      </c>
      <c r="J165" s="223">
        <f aca="true" t="shared" si="62" ref="J165:O165">SUM(J167:J180)-J175-J176</f>
        <v>14967.7</v>
      </c>
      <c r="K165" s="224">
        <f t="shared" si="62"/>
        <v>10105</v>
      </c>
      <c r="L165" s="225">
        <f t="shared" si="62"/>
        <v>25072.7</v>
      </c>
      <c r="M165" s="225">
        <f t="shared" si="62"/>
        <v>0</v>
      </c>
      <c r="N165" s="224">
        <f t="shared" si="62"/>
        <v>-385</v>
      </c>
      <c r="O165" s="225">
        <f t="shared" si="62"/>
        <v>24687.7</v>
      </c>
      <c r="P165" s="226">
        <f>SUM(P167:P180)-P173</f>
        <v>-91</v>
      </c>
      <c r="Q165" s="187">
        <f t="shared" si="49"/>
        <v>24596.7</v>
      </c>
      <c r="R165" s="187"/>
      <c r="S165" s="187">
        <v>24596.7</v>
      </c>
      <c r="T165" s="223">
        <f>SUM(T167:T180)-T173</f>
        <v>7423</v>
      </c>
      <c r="U165" s="223">
        <f>SUM(U167:U180)-U173</f>
        <v>7423</v>
      </c>
      <c r="V165" s="223">
        <f>SUM(V167:V180)-V173</f>
        <v>7423</v>
      </c>
      <c r="W165" s="14"/>
      <c r="X165" s="29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17"/>
      <c r="AL165" s="17"/>
      <c r="AM165" s="17"/>
    </row>
    <row r="166" spans="1:39" s="2" customFormat="1" ht="17.25" customHeight="1">
      <c r="A166" s="127" t="s">
        <v>140</v>
      </c>
      <c r="B166" s="124"/>
      <c r="C166" s="124"/>
      <c r="D166" s="147"/>
      <c r="E166" s="147"/>
      <c r="F166" s="204"/>
      <c r="G166" s="204"/>
      <c r="H166" s="204"/>
      <c r="I166" s="204"/>
      <c r="J166" s="204"/>
      <c r="K166" s="205"/>
      <c r="L166" s="206"/>
      <c r="M166" s="204"/>
      <c r="N166" s="205"/>
      <c r="O166" s="206"/>
      <c r="P166" s="186"/>
      <c r="Q166" s="187">
        <f t="shared" si="49"/>
        <v>0</v>
      </c>
      <c r="R166" s="187"/>
      <c r="S166" s="187"/>
      <c r="T166" s="209"/>
      <c r="U166" s="212"/>
      <c r="V166" s="209"/>
      <c r="W166" s="14"/>
      <c r="X166" s="290"/>
      <c r="Y166" s="50"/>
      <c r="Z166" s="49"/>
      <c r="AA166" s="49"/>
      <c r="AB166" s="50"/>
      <c r="AC166" s="49"/>
      <c r="AD166" s="49"/>
      <c r="AE166" s="50"/>
      <c r="AF166" s="49"/>
      <c r="AG166" s="49"/>
      <c r="AH166" s="50"/>
      <c r="AI166" s="49"/>
      <c r="AJ166" s="49"/>
      <c r="AK166" s="17"/>
      <c r="AL166" s="18"/>
      <c r="AM166" s="18"/>
    </row>
    <row r="167" spans="1:39" s="2" customFormat="1" ht="63" customHeight="1" hidden="1">
      <c r="A167" s="127" t="s">
        <v>413</v>
      </c>
      <c r="B167" s="281"/>
      <c r="C167" s="124"/>
      <c r="D167" s="147"/>
      <c r="E167" s="147"/>
      <c r="F167" s="209">
        <v>6724</v>
      </c>
      <c r="G167" s="209">
        <v>6724</v>
      </c>
      <c r="H167" s="209">
        <v>6724</v>
      </c>
      <c r="I167" s="209">
        <v>234</v>
      </c>
      <c r="J167" s="209">
        <f>H167+I167</f>
        <v>6958</v>
      </c>
      <c r="K167" s="210"/>
      <c r="L167" s="225">
        <f aca="true" t="shared" si="63" ref="L167:L172">J167+K167</f>
        <v>6958</v>
      </c>
      <c r="M167" s="223"/>
      <c r="N167" s="205"/>
      <c r="O167" s="225">
        <f aca="true" t="shared" si="64" ref="O167:O172">L167+N167</f>
        <v>6958</v>
      </c>
      <c r="P167" s="226"/>
      <c r="Q167" s="187">
        <f t="shared" si="49"/>
        <v>6958</v>
      </c>
      <c r="R167" s="187"/>
      <c r="S167" s="187"/>
      <c r="T167" s="209"/>
      <c r="U167" s="212"/>
      <c r="V167" s="209"/>
      <c r="W167" s="71"/>
      <c r="X167" s="307"/>
      <c r="Y167" s="131" t="s">
        <v>457</v>
      </c>
      <c r="Z167" s="93"/>
      <c r="AA167" s="93"/>
      <c r="AB167" s="94"/>
      <c r="AC167" s="93"/>
      <c r="AD167" s="93"/>
      <c r="AE167" s="94"/>
      <c r="AF167" s="93"/>
      <c r="AG167" s="93"/>
      <c r="AH167" s="94"/>
      <c r="AI167" s="93"/>
      <c r="AJ167" s="93"/>
      <c r="AK167" s="17"/>
      <c r="AL167" s="18"/>
      <c r="AM167" s="18"/>
    </row>
    <row r="168" spans="1:39" s="2" customFormat="1" ht="48.75" customHeight="1" hidden="1">
      <c r="A168" s="127" t="s">
        <v>320</v>
      </c>
      <c r="B168" s="281"/>
      <c r="C168" s="124">
        <v>6942</v>
      </c>
      <c r="D168" s="147"/>
      <c r="E168" s="147"/>
      <c r="F168" s="209">
        <v>1306</v>
      </c>
      <c r="G168" s="209">
        <v>1306</v>
      </c>
      <c r="H168" s="209">
        <v>1306</v>
      </c>
      <c r="I168" s="209">
        <v>-1277</v>
      </c>
      <c r="J168" s="209">
        <f>H168+I168</f>
        <v>29</v>
      </c>
      <c r="K168" s="210"/>
      <c r="L168" s="225">
        <f t="shared" si="63"/>
        <v>29</v>
      </c>
      <c r="M168" s="223"/>
      <c r="N168" s="224">
        <v>65</v>
      </c>
      <c r="O168" s="225">
        <f t="shared" si="64"/>
        <v>94</v>
      </c>
      <c r="P168" s="226"/>
      <c r="Q168" s="187">
        <f t="shared" si="49"/>
        <v>94</v>
      </c>
      <c r="R168" s="187"/>
      <c r="S168" s="187"/>
      <c r="T168" s="209"/>
      <c r="U168" s="212"/>
      <c r="V168" s="209"/>
      <c r="W168" s="71"/>
      <c r="X168" s="307"/>
      <c r="Y168" s="131" t="s">
        <v>458</v>
      </c>
      <c r="Z168" s="49"/>
      <c r="AA168" s="49"/>
      <c r="AB168" s="50"/>
      <c r="AC168" s="49"/>
      <c r="AD168" s="49"/>
      <c r="AE168" s="50"/>
      <c r="AF168" s="49"/>
      <c r="AG168" s="49"/>
      <c r="AH168" s="50"/>
      <c r="AI168" s="49"/>
      <c r="AJ168" s="49"/>
      <c r="AK168" s="17"/>
      <c r="AL168" s="18"/>
      <c r="AM168" s="18"/>
    </row>
    <row r="169" spans="1:39" s="2" customFormat="1" ht="36" customHeight="1" hidden="1">
      <c r="A169" s="127" t="s">
        <v>326</v>
      </c>
      <c r="B169" s="281"/>
      <c r="C169" s="124"/>
      <c r="D169" s="147"/>
      <c r="E169" s="147"/>
      <c r="F169" s="209">
        <v>800</v>
      </c>
      <c r="G169" s="209">
        <v>800</v>
      </c>
      <c r="H169" s="209">
        <v>800</v>
      </c>
      <c r="I169" s="209"/>
      <c r="J169" s="209">
        <v>800</v>
      </c>
      <c r="K169" s="210"/>
      <c r="L169" s="225">
        <f t="shared" si="63"/>
        <v>800</v>
      </c>
      <c r="M169" s="223"/>
      <c r="N169" s="224"/>
      <c r="O169" s="225">
        <f t="shared" si="64"/>
        <v>800</v>
      </c>
      <c r="P169" s="226"/>
      <c r="Q169" s="187">
        <f t="shared" si="49"/>
        <v>800</v>
      </c>
      <c r="R169" s="187"/>
      <c r="S169" s="187"/>
      <c r="T169" s="209"/>
      <c r="U169" s="212"/>
      <c r="V169" s="209"/>
      <c r="W169" s="71"/>
      <c r="X169" s="307"/>
      <c r="Y169" s="131" t="s">
        <v>459</v>
      </c>
      <c r="Z169" s="49"/>
      <c r="AA169" s="49"/>
      <c r="AB169" s="50"/>
      <c r="AC169" s="49"/>
      <c r="AD169" s="49"/>
      <c r="AE169" s="50"/>
      <c r="AF169" s="49"/>
      <c r="AG169" s="49"/>
      <c r="AH169" s="50"/>
      <c r="AI169" s="49"/>
      <c r="AJ169" s="49"/>
      <c r="AK169" s="17"/>
      <c r="AL169" s="18"/>
      <c r="AM169" s="18"/>
    </row>
    <row r="170" spans="1:39" s="2" customFormat="1" ht="17.25" customHeight="1" hidden="1">
      <c r="A170" s="127" t="s">
        <v>341</v>
      </c>
      <c r="B170" s="281"/>
      <c r="C170" s="124">
        <v>0</v>
      </c>
      <c r="D170" s="147"/>
      <c r="E170" s="147"/>
      <c r="F170" s="209">
        <v>160</v>
      </c>
      <c r="G170" s="209">
        <v>160</v>
      </c>
      <c r="H170" s="209">
        <v>160</v>
      </c>
      <c r="I170" s="209"/>
      <c r="J170" s="209">
        <v>160</v>
      </c>
      <c r="K170" s="210"/>
      <c r="L170" s="225">
        <f t="shared" si="63"/>
        <v>160</v>
      </c>
      <c r="M170" s="223"/>
      <c r="N170" s="224"/>
      <c r="O170" s="225">
        <f t="shared" si="64"/>
        <v>160</v>
      </c>
      <c r="P170" s="226">
        <v>9</v>
      </c>
      <c r="Q170" s="187">
        <f t="shared" si="49"/>
        <v>169</v>
      </c>
      <c r="R170" s="187"/>
      <c r="S170" s="187"/>
      <c r="T170" s="209"/>
      <c r="U170" s="212"/>
      <c r="V170" s="209"/>
      <c r="W170" s="71"/>
      <c r="X170" s="307"/>
      <c r="Y170" s="131" t="s">
        <v>479</v>
      </c>
      <c r="Z170" s="49"/>
      <c r="AA170" s="49"/>
      <c r="AB170" s="50"/>
      <c r="AC170" s="49"/>
      <c r="AD170" s="49"/>
      <c r="AE170" s="50"/>
      <c r="AF170" s="49"/>
      <c r="AG170" s="49"/>
      <c r="AH170" s="50"/>
      <c r="AI170" s="49"/>
      <c r="AJ170" s="49"/>
      <c r="AK170" s="17"/>
      <c r="AL170" s="18"/>
      <c r="AM170" s="18"/>
    </row>
    <row r="171" spans="1:39" s="2" customFormat="1" ht="33" customHeight="1" hidden="1">
      <c r="A171" s="127" t="s">
        <v>315</v>
      </c>
      <c r="B171" s="281"/>
      <c r="C171" s="124">
        <v>136.7</v>
      </c>
      <c r="D171" s="147"/>
      <c r="E171" s="147"/>
      <c r="F171" s="223">
        <v>136.7</v>
      </c>
      <c r="G171" s="223">
        <v>136.7</v>
      </c>
      <c r="H171" s="223">
        <v>136.7</v>
      </c>
      <c r="I171" s="223"/>
      <c r="J171" s="223">
        <v>136.7</v>
      </c>
      <c r="K171" s="224">
        <v>105</v>
      </c>
      <c r="L171" s="225">
        <f t="shared" si="63"/>
        <v>241.7</v>
      </c>
      <c r="M171" s="223"/>
      <c r="N171" s="224"/>
      <c r="O171" s="225">
        <f t="shared" si="64"/>
        <v>241.7</v>
      </c>
      <c r="P171" s="226"/>
      <c r="Q171" s="187">
        <f t="shared" si="49"/>
        <v>241.7</v>
      </c>
      <c r="R171" s="187"/>
      <c r="S171" s="187"/>
      <c r="T171" s="223"/>
      <c r="U171" s="227"/>
      <c r="V171" s="223"/>
      <c r="W171" s="71"/>
      <c r="X171" s="307"/>
      <c r="Y171" s="124">
        <v>902</v>
      </c>
      <c r="Z171" s="49"/>
      <c r="AA171" s="49"/>
      <c r="AB171" s="50"/>
      <c r="AC171" s="49"/>
      <c r="AD171" s="49"/>
      <c r="AE171" s="50"/>
      <c r="AF171" s="49"/>
      <c r="AG171" s="49"/>
      <c r="AH171" s="50"/>
      <c r="AI171" s="49"/>
      <c r="AJ171" s="49"/>
      <c r="AK171" s="17"/>
      <c r="AL171" s="18"/>
      <c r="AM171" s="18"/>
    </row>
    <row r="172" spans="1:39" s="2" customFormat="1" ht="33.75" customHeight="1" thickBot="1">
      <c r="A172" s="156" t="s">
        <v>412</v>
      </c>
      <c r="B172" s="282"/>
      <c r="C172" s="158">
        <v>0</v>
      </c>
      <c r="D172" s="159"/>
      <c r="E172" s="159"/>
      <c r="F172" s="231">
        <v>2530</v>
      </c>
      <c r="G172" s="231">
        <v>2530</v>
      </c>
      <c r="H172" s="231">
        <v>2530</v>
      </c>
      <c r="I172" s="231">
        <v>-300</v>
      </c>
      <c r="J172" s="231">
        <f>H172+I172</f>
        <v>2230</v>
      </c>
      <c r="K172" s="232"/>
      <c r="L172" s="233">
        <f t="shared" si="63"/>
        <v>2230</v>
      </c>
      <c r="M172" s="234"/>
      <c r="N172" s="235">
        <v>-450</v>
      </c>
      <c r="O172" s="233">
        <f t="shared" si="64"/>
        <v>1780</v>
      </c>
      <c r="P172" s="236"/>
      <c r="Q172" s="189">
        <f t="shared" si="49"/>
        <v>1780</v>
      </c>
      <c r="R172" s="189"/>
      <c r="S172" s="189"/>
      <c r="T172" s="231">
        <v>2565</v>
      </c>
      <c r="U172" s="237">
        <v>2565</v>
      </c>
      <c r="V172" s="231">
        <v>2565</v>
      </c>
      <c r="W172" s="71" t="s">
        <v>2</v>
      </c>
      <c r="X172" s="157" t="s">
        <v>460</v>
      </c>
      <c r="Z172" s="49"/>
      <c r="AA172" s="49"/>
      <c r="AB172" s="50"/>
      <c r="AC172" s="49"/>
      <c r="AD172" s="49"/>
      <c r="AE172" s="50"/>
      <c r="AF172" s="49"/>
      <c r="AG172" s="49"/>
      <c r="AH172" s="50"/>
      <c r="AI172" s="49"/>
      <c r="AJ172" s="49"/>
      <c r="AK172" s="17"/>
      <c r="AL172" s="18"/>
      <c r="AM172" s="18"/>
    </row>
    <row r="173" spans="1:39" s="2" customFormat="1" ht="96" customHeight="1">
      <c r="A173" s="127" t="s">
        <v>409</v>
      </c>
      <c r="B173" s="281"/>
      <c r="C173" s="124"/>
      <c r="D173" s="147"/>
      <c r="E173" s="147"/>
      <c r="F173" s="209">
        <f>F175+F176</f>
        <v>1422</v>
      </c>
      <c r="G173" s="209">
        <f>G175+G176</f>
        <v>1422</v>
      </c>
      <c r="H173" s="209">
        <f>H175+H176</f>
        <v>1422</v>
      </c>
      <c r="I173" s="209"/>
      <c r="J173" s="209">
        <f>J175+J176</f>
        <v>1422</v>
      </c>
      <c r="K173" s="210"/>
      <c r="L173" s="225">
        <f>J173+K173</f>
        <v>1422</v>
      </c>
      <c r="M173" s="223"/>
      <c r="N173" s="224"/>
      <c r="O173" s="225">
        <f>O175+O176</f>
        <v>1422</v>
      </c>
      <c r="P173" s="226">
        <f>P175+P176</f>
        <v>-100</v>
      </c>
      <c r="Q173" s="187">
        <f t="shared" si="49"/>
        <v>1322</v>
      </c>
      <c r="R173" s="187"/>
      <c r="S173" s="187"/>
      <c r="T173" s="209">
        <f>T175+T176</f>
        <v>1095</v>
      </c>
      <c r="U173" s="209">
        <f>U175+U176</f>
        <v>1095</v>
      </c>
      <c r="V173" s="209">
        <f>V175+V176</f>
        <v>1095</v>
      </c>
      <c r="W173" s="71" t="s">
        <v>501</v>
      </c>
      <c r="X173" s="164"/>
      <c r="Z173" s="75"/>
      <c r="AA173" s="75"/>
      <c r="AB173" s="74"/>
      <c r="AC173" s="75"/>
      <c r="AD173" s="75"/>
      <c r="AE173" s="74"/>
      <c r="AF173" s="75"/>
      <c r="AG173" s="75"/>
      <c r="AH173" s="74"/>
      <c r="AI173" s="75"/>
      <c r="AJ173" s="75"/>
      <c r="AK173" s="17"/>
      <c r="AL173" s="18"/>
      <c r="AM173" s="18"/>
    </row>
    <row r="174" spans="1:39" s="2" customFormat="1" ht="18.75" customHeight="1" hidden="1">
      <c r="A174" s="165" t="s">
        <v>140</v>
      </c>
      <c r="B174" s="281"/>
      <c r="C174" s="124"/>
      <c r="D174" s="147"/>
      <c r="E174" s="147"/>
      <c r="F174" s="209"/>
      <c r="G174" s="209"/>
      <c r="H174" s="209"/>
      <c r="I174" s="209"/>
      <c r="J174" s="209"/>
      <c r="K174" s="210"/>
      <c r="L174" s="211"/>
      <c r="M174" s="209"/>
      <c r="N174" s="210"/>
      <c r="O174" s="225"/>
      <c r="P174" s="226"/>
      <c r="Q174" s="187">
        <f t="shared" si="49"/>
        <v>0</v>
      </c>
      <c r="R174" s="187"/>
      <c r="S174" s="187"/>
      <c r="T174" s="209"/>
      <c r="U174" s="212"/>
      <c r="V174" s="284"/>
      <c r="W174" s="71"/>
      <c r="X174" s="131"/>
      <c r="Z174" s="93"/>
      <c r="AA174" s="93"/>
      <c r="AB174" s="94"/>
      <c r="AC174" s="93"/>
      <c r="AD174" s="93"/>
      <c r="AE174" s="94"/>
      <c r="AF174" s="93"/>
      <c r="AG174" s="93"/>
      <c r="AH174" s="94"/>
      <c r="AI174" s="93"/>
      <c r="AJ174" s="93"/>
      <c r="AK174" s="17"/>
      <c r="AL174" s="18"/>
      <c r="AM174" s="18"/>
    </row>
    <row r="175" spans="1:39" s="2" customFormat="1" ht="21" customHeight="1" hidden="1">
      <c r="A175" s="165" t="s">
        <v>410</v>
      </c>
      <c r="B175" s="281"/>
      <c r="C175" s="124"/>
      <c r="D175" s="147"/>
      <c r="E175" s="147"/>
      <c r="F175" s="209">
        <v>258</v>
      </c>
      <c r="G175" s="209">
        <v>258</v>
      </c>
      <c r="H175" s="209">
        <v>258</v>
      </c>
      <c r="I175" s="209"/>
      <c r="J175" s="209">
        <v>258</v>
      </c>
      <c r="K175" s="210"/>
      <c r="L175" s="211">
        <v>258</v>
      </c>
      <c r="M175" s="209"/>
      <c r="N175" s="210"/>
      <c r="O175" s="225">
        <f aca="true" t="shared" si="65" ref="O175:O180">L175+N175</f>
        <v>258</v>
      </c>
      <c r="P175" s="226">
        <v>-60</v>
      </c>
      <c r="Q175" s="187">
        <f t="shared" si="49"/>
        <v>198</v>
      </c>
      <c r="R175" s="187"/>
      <c r="S175" s="187"/>
      <c r="T175" s="209">
        <v>145</v>
      </c>
      <c r="U175" s="212">
        <v>145</v>
      </c>
      <c r="V175" s="284">
        <v>145</v>
      </c>
      <c r="W175" s="71"/>
      <c r="X175" s="131" t="s">
        <v>461</v>
      </c>
      <c r="Z175" s="93"/>
      <c r="AA175" s="93"/>
      <c r="AB175" s="94"/>
      <c r="AC175" s="93"/>
      <c r="AD175" s="93"/>
      <c r="AE175" s="94"/>
      <c r="AF175" s="93"/>
      <c r="AG175" s="93"/>
      <c r="AH175" s="94"/>
      <c r="AI175" s="93"/>
      <c r="AJ175" s="93"/>
      <c r="AK175" s="17"/>
      <c r="AL175" s="18"/>
      <c r="AM175" s="18"/>
    </row>
    <row r="176" spans="1:39" s="2" customFormat="1" ht="21.75" customHeight="1" hidden="1" thickBot="1">
      <c r="A176" s="166" t="s">
        <v>411</v>
      </c>
      <c r="B176" s="285"/>
      <c r="C176" s="168"/>
      <c r="D176" s="169"/>
      <c r="E176" s="169"/>
      <c r="F176" s="238">
        <v>1164</v>
      </c>
      <c r="G176" s="238">
        <v>1164</v>
      </c>
      <c r="H176" s="238">
        <v>1164</v>
      </c>
      <c r="I176" s="238"/>
      <c r="J176" s="238">
        <v>1164</v>
      </c>
      <c r="K176" s="239"/>
      <c r="L176" s="240">
        <v>1164</v>
      </c>
      <c r="M176" s="238"/>
      <c r="N176" s="239"/>
      <c r="O176" s="241">
        <f t="shared" si="65"/>
        <v>1164</v>
      </c>
      <c r="P176" s="242">
        <v>-40</v>
      </c>
      <c r="Q176" s="286">
        <f t="shared" si="49"/>
        <v>1124</v>
      </c>
      <c r="R176" s="286"/>
      <c r="S176" s="286"/>
      <c r="T176" s="238">
        <v>950</v>
      </c>
      <c r="U176" s="243">
        <v>950</v>
      </c>
      <c r="V176" s="287">
        <v>950</v>
      </c>
      <c r="W176" s="71"/>
      <c r="X176" s="167" t="s">
        <v>461</v>
      </c>
      <c r="Z176" s="93"/>
      <c r="AA176" s="93"/>
      <c r="AB176" s="94"/>
      <c r="AC176" s="93"/>
      <c r="AD176" s="93"/>
      <c r="AE176" s="94"/>
      <c r="AF176" s="93"/>
      <c r="AG176" s="93"/>
      <c r="AH176" s="94"/>
      <c r="AI176" s="93"/>
      <c r="AJ176" s="93"/>
      <c r="AK176" s="17"/>
      <c r="AL176" s="18"/>
      <c r="AM176" s="18"/>
    </row>
    <row r="177" spans="1:39" s="2" customFormat="1" ht="35.25" customHeight="1">
      <c r="A177" s="160" t="s">
        <v>408</v>
      </c>
      <c r="B177" s="283"/>
      <c r="C177" s="162"/>
      <c r="D177" s="163"/>
      <c r="E177" s="163"/>
      <c r="F177" s="244">
        <v>972</v>
      </c>
      <c r="G177" s="244">
        <v>972</v>
      </c>
      <c r="H177" s="244">
        <v>972</v>
      </c>
      <c r="I177" s="244">
        <v>2260</v>
      </c>
      <c r="J177" s="244">
        <f>H177+I177</f>
        <v>3232</v>
      </c>
      <c r="K177" s="245"/>
      <c r="L177" s="246">
        <f>J177+K177</f>
        <v>3232</v>
      </c>
      <c r="M177" s="244"/>
      <c r="N177" s="245"/>
      <c r="O177" s="247">
        <f t="shared" si="65"/>
        <v>3232</v>
      </c>
      <c r="P177" s="248"/>
      <c r="Q177" s="190">
        <f t="shared" si="49"/>
        <v>3232</v>
      </c>
      <c r="R177" s="190"/>
      <c r="S177" s="190"/>
      <c r="T177" s="244">
        <v>3763</v>
      </c>
      <c r="U177" s="249">
        <v>3763</v>
      </c>
      <c r="V177" s="244">
        <v>3763</v>
      </c>
      <c r="W177" s="71" t="s">
        <v>2</v>
      </c>
      <c r="X177" s="161"/>
      <c r="Z177" s="75"/>
      <c r="AA177" s="75"/>
      <c r="AB177" s="74"/>
      <c r="AC177" s="75"/>
      <c r="AD177" s="75"/>
      <c r="AE177" s="74"/>
      <c r="AF177" s="75"/>
      <c r="AG177" s="75"/>
      <c r="AH177" s="74"/>
      <c r="AI177" s="75"/>
      <c r="AJ177" s="75"/>
      <c r="AK177" s="17"/>
      <c r="AL177" s="18"/>
      <c r="AM177" s="18"/>
    </row>
    <row r="178" spans="1:39" s="2" customFormat="1" ht="34.5" customHeight="1" hidden="1">
      <c r="A178" s="127" t="s">
        <v>3</v>
      </c>
      <c r="B178" s="281"/>
      <c r="C178" s="124">
        <v>0</v>
      </c>
      <c r="D178" s="147"/>
      <c r="E178" s="147"/>
      <c r="F178" s="209">
        <v>0</v>
      </c>
      <c r="G178" s="209">
        <v>0</v>
      </c>
      <c r="H178" s="209">
        <v>0</v>
      </c>
      <c r="I178" s="209"/>
      <c r="J178" s="209">
        <v>0</v>
      </c>
      <c r="K178" s="210"/>
      <c r="L178" s="211">
        <v>0</v>
      </c>
      <c r="M178" s="209"/>
      <c r="N178" s="210"/>
      <c r="O178" s="225">
        <f t="shared" si="65"/>
        <v>0</v>
      </c>
      <c r="P178" s="226"/>
      <c r="Q178" s="187">
        <f t="shared" si="49"/>
        <v>0</v>
      </c>
      <c r="R178" s="187"/>
      <c r="S178" s="187"/>
      <c r="T178" s="209"/>
      <c r="U178" s="212"/>
      <c r="V178" s="209"/>
      <c r="W178" s="71"/>
      <c r="X178" s="307"/>
      <c r="Y178" s="131"/>
      <c r="Z178" s="49"/>
      <c r="AA178" s="49"/>
      <c r="AB178" s="50"/>
      <c r="AC178" s="49"/>
      <c r="AD178" s="49"/>
      <c r="AE178" s="50"/>
      <c r="AF178" s="49"/>
      <c r="AG178" s="49"/>
      <c r="AH178" s="50"/>
      <c r="AI178" s="49"/>
      <c r="AJ178" s="49"/>
      <c r="AK178" s="17"/>
      <c r="AL178" s="18"/>
      <c r="AM178" s="18"/>
    </row>
    <row r="179" spans="1:39" s="2" customFormat="1" ht="17.25" customHeight="1" hidden="1">
      <c r="A179" s="127" t="s">
        <v>242</v>
      </c>
      <c r="B179" s="281"/>
      <c r="C179" s="124">
        <v>6032</v>
      </c>
      <c r="D179" s="147"/>
      <c r="E179" s="147"/>
      <c r="F179" s="209">
        <v>0</v>
      </c>
      <c r="G179" s="209">
        <v>0</v>
      </c>
      <c r="H179" s="209">
        <v>0</v>
      </c>
      <c r="I179" s="209"/>
      <c r="J179" s="209">
        <v>0</v>
      </c>
      <c r="K179" s="210"/>
      <c r="L179" s="211">
        <v>0</v>
      </c>
      <c r="M179" s="209"/>
      <c r="N179" s="210"/>
      <c r="O179" s="225">
        <f t="shared" si="65"/>
        <v>0</v>
      </c>
      <c r="P179" s="226"/>
      <c r="Q179" s="187">
        <f t="shared" si="49"/>
        <v>0</v>
      </c>
      <c r="R179" s="187"/>
      <c r="S179" s="187"/>
      <c r="T179" s="209"/>
      <c r="U179" s="212"/>
      <c r="V179" s="209"/>
      <c r="W179" s="14"/>
      <c r="X179" s="290"/>
      <c r="Y179" s="131"/>
      <c r="Z179" s="49"/>
      <c r="AA179" s="49"/>
      <c r="AB179" s="50"/>
      <c r="AC179" s="49"/>
      <c r="AD179" s="49"/>
      <c r="AE179" s="50"/>
      <c r="AF179" s="49"/>
      <c r="AG179" s="49"/>
      <c r="AH179" s="50"/>
      <c r="AI179" s="49"/>
      <c r="AJ179" s="49"/>
      <c r="AK179" s="17"/>
      <c r="AL179" s="18"/>
      <c r="AM179" s="18"/>
    </row>
    <row r="180" spans="1:39" s="2" customFormat="1" ht="17.25" customHeight="1" hidden="1">
      <c r="A180" s="127" t="s">
        <v>455</v>
      </c>
      <c r="B180" s="281"/>
      <c r="C180" s="124"/>
      <c r="D180" s="147"/>
      <c r="E180" s="147"/>
      <c r="F180" s="209"/>
      <c r="G180" s="209"/>
      <c r="H180" s="209"/>
      <c r="I180" s="209"/>
      <c r="J180" s="209">
        <v>0</v>
      </c>
      <c r="K180" s="210">
        <v>10000</v>
      </c>
      <c r="L180" s="211">
        <f>K180+J180</f>
        <v>10000</v>
      </c>
      <c r="M180" s="209"/>
      <c r="N180" s="210"/>
      <c r="O180" s="225">
        <f t="shared" si="65"/>
        <v>10000</v>
      </c>
      <c r="P180" s="226"/>
      <c r="Q180" s="187">
        <f t="shared" si="49"/>
        <v>10000</v>
      </c>
      <c r="R180" s="187"/>
      <c r="S180" s="187"/>
      <c r="T180" s="209"/>
      <c r="U180" s="212"/>
      <c r="V180" s="209"/>
      <c r="W180" s="14"/>
      <c r="X180" s="290"/>
      <c r="Y180" s="124">
        <v>904</v>
      </c>
      <c r="Z180" s="99"/>
      <c r="AA180" s="99"/>
      <c r="AB180" s="98"/>
      <c r="AC180" s="99"/>
      <c r="AD180" s="99"/>
      <c r="AE180" s="98"/>
      <c r="AF180" s="99"/>
      <c r="AG180" s="99"/>
      <c r="AH180" s="98"/>
      <c r="AI180" s="99"/>
      <c r="AJ180" s="99"/>
      <c r="AK180" s="17"/>
      <c r="AL180" s="18"/>
      <c r="AM180" s="18"/>
    </row>
    <row r="181" spans="1:39" s="2" customFormat="1" ht="21" customHeight="1">
      <c r="A181" s="113" t="s">
        <v>225</v>
      </c>
      <c r="B181" s="108" t="s">
        <v>141</v>
      </c>
      <c r="C181" s="142">
        <f aca="true" t="shared" si="66" ref="C181:K181">C184+C188+C277+C182+C186+C190+C192+C196+C198+C202+C204+C206+C257+C263+C269+C275+C273+C194+C271+C200</f>
        <v>438976.39999999997</v>
      </c>
      <c r="D181" s="142">
        <f t="shared" si="66"/>
        <v>333108.3</v>
      </c>
      <c r="E181" s="142">
        <f t="shared" si="66"/>
        <v>446487.8</v>
      </c>
      <c r="F181" s="209">
        <f t="shared" si="66"/>
        <v>639874.3999999999</v>
      </c>
      <c r="G181" s="209">
        <f t="shared" si="66"/>
        <v>0</v>
      </c>
      <c r="H181" s="209">
        <f t="shared" si="66"/>
        <v>639874.3999999999</v>
      </c>
      <c r="I181" s="209">
        <f t="shared" si="66"/>
        <v>130</v>
      </c>
      <c r="J181" s="209">
        <f t="shared" si="66"/>
        <v>640004.3999999999</v>
      </c>
      <c r="K181" s="210">
        <f t="shared" si="66"/>
        <v>-1266.4</v>
      </c>
      <c r="L181" s="211">
        <f>L184+L188+L277+L182+L186+L190+L192+L196+L198+L202+L204+L206+L257+L263+L269+L275+L273+L194+L271+L200</f>
        <v>638738</v>
      </c>
      <c r="M181" s="211">
        <f>M184+M188+M277+M182+M186+M190+M192+M196+M198+M202+M204+M206+M257+M263+M269+M275+M273+M194+M271+M200</f>
        <v>0</v>
      </c>
      <c r="N181" s="210">
        <f>N184+N188+N277+N182+N186+N190+N192+N196+N198+N202+N204+N206+N257+N263+N269+N275+N273+N194+N271+N200</f>
        <v>4093.8</v>
      </c>
      <c r="O181" s="211">
        <f>O184+O188+O277+O182+O186+O190+O192+O196+O198+O202+O204+O206+O257+O263+O269+O275+O273+O194+O271+O200</f>
        <v>642831.8</v>
      </c>
      <c r="P181" s="187">
        <f>P182+P184+P186+P188+P190+P192+P194+P196+P198+P200+P202+P204+P206+P257+P263+P269+P271+P273+P275+P277</f>
        <v>-7101</v>
      </c>
      <c r="Q181" s="187">
        <f t="shared" si="49"/>
        <v>635730.8</v>
      </c>
      <c r="R181" s="187"/>
      <c r="S181" s="187">
        <f>S182+S186+S192+S194+S196+S200+S202+S204+S206+S257+S263+S269+S271+S273+S275</f>
        <v>635721.5</v>
      </c>
      <c r="T181" s="209">
        <f>T182+T184+T186+T188+T190+T192+T194+T196+T198+T200+T202+T204+T206+T257+T263+T269+T271+T273+T275+T277</f>
        <v>571478.4000000001</v>
      </c>
      <c r="U181" s="209">
        <f>U182+U184+U186+U188+U190+U192+U194+U196+U198+U200+U202+U204+U206+U257+U263+U269+U271+U273+U275+U277</f>
        <v>555603.9</v>
      </c>
      <c r="V181" s="209">
        <f>V182+V184+V186+V188+V190+V192+V194+V196+V198+V200+V202+V204+V206+V257+V263+V269+V271+V273+V275+V277</f>
        <v>564251.9</v>
      </c>
      <c r="W181" s="14"/>
      <c r="X181" s="290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19"/>
      <c r="AL181" s="19"/>
      <c r="AM181" s="19"/>
    </row>
    <row r="182" spans="1:39" s="2" customFormat="1" ht="22.5" customHeight="1">
      <c r="A182" s="145" t="s">
        <v>142</v>
      </c>
      <c r="B182" s="108" t="s">
        <v>143</v>
      </c>
      <c r="C182" s="142">
        <f aca="true" t="shared" si="67" ref="C182:L182">C183</f>
        <v>48278</v>
      </c>
      <c r="D182" s="142">
        <f t="shared" si="67"/>
        <v>33810.5</v>
      </c>
      <c r="E182" s="142">
        <f t="shared" si="67"/>
        <v>44778</v>
      </c>
      <c r="F182" s="209">
        <f t="shared" si="67"/>
        <v>49433</v>
      </c>
      <c r="G182" s="209"/>
      <c r="H182" s="209">
        <f t="shared" si="67"/>
        <v>49433</v>
      </c>
      <c r="I182" s="209">
        <f t="shared" si="67"/>
        <v>0</v>
      </c>
      <c r="J182" s="209">
        <f t="shared" si="67"/>
        <v>49433</v>
      </c>
      <c r="K182" s="210">
        <f t="shared" si="67"/>
        <v>0</v>
      </c>
      <c r="L182" s="211">
        <f t="shared" si="67"/>
        <v>49433</v>
      </c>
      <c r="M182" s="209"/>
      <c r="N182" s="210">
        <f aca="true" t="shared" si="68" ref="N182:N193">O182-L182</f>
        <v>0</v>
      </c>
      <c r="O182" s="211">
        <v>49433</v>
      </c>
      <c r="P182" s="187"/>
      <c r="Q182" s="187">
        <f t="shared" si="49"/>
        <v>49433</v>
      </c>
      <c r="R182" s="187"/>
      <c r="S182" s="187">
        <f>S183</f>
        <v>49433</v>
      </c>
      <c r="T182" s="209">
        <f>T183</f>
        <v>48510</v>
      </c>
      <c r="U182" s="209">
        <f>U183</f>
        <v>50895</v>
      </c>
      <c r="V182" s="209">
        <f>V183</f>
        <v>54448</v>
      </c>
      <c r="W182" s="71"/>
      <c r="X182" s="307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18"/>
      <c r="AL182" s="18"/>
      <c r="AM182" s="18"/>
    </row>
    <row r="183" spans="1:39" s="2" customFormat="1" ht="33" customHeight="1">
      <c r="A183" s="127" t="s">
        <v>144</v>
      </c>
      <c r="B183" s="124" t="s">
        <v>145</v>
      </c>
      <c r="C183" s="149">
        <v>48278</v>
      </c>
      <c r="D183" s="149">
        <v>33810.5</v>
      </c>
      <c r="E183" s="149">
        <v>44778</v>
      </c>
      <c r="F183" s="223">
        <v>49433</v>
      </c>
      <c r="G183" s="223"/>
      <c r="H183" s="223">
        <v>49433</v>
      </c>
      <c r="I183" s="223"/>
      <c r="J183" s="223">
        <v>49433</v>
      </c>
      <c r="K183" s="224"/>
      <c r="L183" s="225">
        <v>49433</v>
      </c>
      <c r="M183" s="223"/>
      <c r="N183" s="210">
        <f t="shared" si="68"/>
        <v>0</v>
      </c>
      <c r="O183" s="225">
        <v>49433</v>
      </c>
      <c r="P183" s="226"/>
      <c r="Q183" s="187">
        <f t="shared" si="49"/>
        <v>49433</v>
      </c>
      <c r="R183" s="187"/>
      <c r="S183" s="187">
        <v>49433</v>
      </c>
      <c r="T183" s="223">
        <v>48510</v>
      </c>
      <c r="U183" s="227">
        <v>50895</v>
      </c>
      <c r="V183" s="223">
        <v>54448</v>
      </c>
      <c r="W183" s="71" t="s">
        <v>16</v>
      </c>
      <c r="X183" s="307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17"/>
      <c r="AL183" s="17"/>
      <c r="AM183" s="17"/>
    </row>
    <row r="184" spans="1:39" s="2" customFormat="1" ht="27.75" customHeight="1" hidden="1">
      <c r="A184" s="125" t="s">
        <v>317</v>
      </c>
      <c r="B184" s="108" t="s">
        <v>318</v>
      </c>
      <c r="C184" s="142">
        <f>C185</f>
        <v>75.3</v>
      </c>
      <c r="D184" s="142">
        <f>D185</f>
        <v>75.3</v>
      </c>
      <c r="E184" s="142">
        <f>E185</f>
        <v>75.3</v>
      </c>
      <c r="F184" s="209">
        <f>F185</f>
        <v>0</v>
      </c>
      <c r="G184" s="209"/>
      <c r="H184" s="209">
        <f>H185</f>
        <v>0</v>
      </c>
      <c r="I184" s="209">
        <f>I185</f>
        <v>0</v>
      </c>
      <c r="J184" s="209">
        <f>J185</f>
        <v>0</v>
      </c>
      <c r="K184" s="210"/>
      <c r="L184" s="211">
        <f>L185</f>
        <v>0</v>
      </c>
      <c r="M184" s="209"/>
      <c r="N184" s="210">
        <f t="shared" si="68"/>
        <v>0</v>
      </c>
      <c r="O184" s="211">
        <v>0</v>
      </c>
      <c r="P184" s="187"/>
      <c r="Q184" s="187">
        <f t="shared" si="49"/>
        <v>0</v>
      </c>
      <c r="R184" s="187"/>
      <c r="S184" s="187"/>
      <c r="T184" s="209">
        <f>T185</f>
        <v>0</v>
      </c>
      <c r="U184" s="209">
        <f>U185</f>
        <v>0</v>
      </c>
      <c r="V184" s="209">
        <f>V185</f>
        <v>0</v>
      </c>
      <c r="W184" s="14"/>
      <c r="X184" s="290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18"/>
      <c r="AL184" s="18"/>
      <c r="AM184" s="18"/>
    </row>
    <row r="185" spans="1:39" s="2" customFormat="1" ht="34.5" customHeight="1" hidden="1">
      <c r="A185" s="126" t="s">
        <v>316</v>
      </c>
      <c r="B185" s="124" t="s">
        <v>319</v>
      </c>
      <c r="C185" s="149">
        <v>75.3</v>
      </c>
      <c r="D185" s="149">
        <v>75.3</v>
      </c>
      <c r="E185" s="149">
        <v>75.3</v>
      </c>
      <c r="F185" s="223">
        <v>0</v>
      </c>
      <c r="G185" s="223"/>
      <c r="H185" s="223">
        <v>0</v>
      </c>
      <c r="I185" s="223"/>
      <c r="J185" s="223">
        <v>0</v>
      </c>
      <c r="K185" s="224"/>
      <c r="L185" s="225">
        <v>0</v>
      </c>
      <c r="M185" s="223"/>
      <c r="N185" s="210">
        <f t="shared" si="68"/>
        <v>0</v>
      </c>
      <c r="O185" s="225">
        <v>0</v>
      </c>
      <c r="P185" s="226"/>
      <c r="Q185" s="187">
        <f t="shared" si="49"/>
        <v>0</v>
      </c>
      <c r="R185" s="187"/>
      <c r="S185" s="187"/>
      <c r="T185" s="223"/>
      <c r="U185" s="227"/>
      <c r="V185" s="223"/>
      <c r="W185" s="14"/>
      <c r="X185" s="29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20"/>
      <c r="AL185" s="17"/>
      <c r="AM185" s="17"/>
    </row>
    <row r="186" spans="1:39" s="2" customFormat="1" ht="36" customHeight="1">
      <c r="A186" s="145" t="s">
        <v>146</v>
      </c>
      <c r="B186" s="108" t="s">
        <v>147</v>
      </c>
      <c r="C186" s="142">
        <f aca="true" t="shared" si="69" ref="C186:L186">C187</f>
        <v>2586</v>
      </c>
      <c r="D186" s="142">
        <f t="shared" si="69"/>
        <v>2227.2</v>
      </c>
      <c r="E186" s="142">
        <f t="shared" si="69"/>
        <v>2586</v>
      </c>
      <c r="F186" s="209">
        <f t="shared" si="69"/>
        <v>2819</v>
      </c>
      <c r="G186" s="209"/>
      <c r="H186" s="209">
        <f t="shared" si="69"/>
        <v>2819</v>
      </c>
      <c r="I186" s="209">
        <f t="shared" si="69"/>
        <v>0</v>
      </c>
      <c r="J186" s="209">
        <f t="shared" si="69"/>
        <v>2819</v>
      </c>
      <c r="K186" s="210">
        <f t="shared" si="69"/>
        <v>0</v>
      </c>
      <c r="L186" s="211">
        <f t="shared" si="69"/>
        <v>2819</v>
      </c>
      <c r="M186" s="209"/>
      <c r="N186" s="210">
        <f t="shared" si="68"/>
        <v>0</v>
      </c>
      <c r="O186" s="211">
        <v>2819</v>
      </c>
      <c r="P186" s="187"/>
      <c r="Q186" s="187">
        <f t="shared" si="49"/>
        <v>2819</v>
      </c>
      <c r="R186" s="187"/>
      <c r="S186" s="187">
        <f>S187</f>
        <v>2819</v>
      </c>
      <c r="T186" s="209">
        <f>T187</f>
        <v>3192</v>
      </c>
      <c r="U186" s="209">
        <f>U187</f>
        <v>3351</v>
      </c>
      <c r="V186" s="209">
        <f>V187</f>
        <v>3519</v>
      </c>
      <c r="W186" s="71"/>
      <c r="X186" s="307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18"/>
      <c r="AL186" s="18"/>
      <c r="AM186" s="18"/>
    </row>
    <row r="187" spans="1:39" s="2" customFormat="1" ht="37.5" customHeight="1">
      <c r="A187" s="127" t="s">
        <v>148</v>
      </c>
      <c r="B187" s="124" t="s">
        <v>149</v>
      </c>
      <c r="C187" s="149">
        <v>2586</v>
      </c>
      <c r="D187" s="149">
        <v>2227.2</v>
      </c>
      <c r="E187" s="149">
        <v>2586</v>
      </c>
      <c r="F187" s="223">
        <v>2819</v>
      </c>
      <c r="G187" s="223"/>
      <c r="H187" s="223">
        <v>2819</v>
      </c>
      <c r="I187" s="223"/>
      <c r="J187" s="223">
        <v>2819</v>
      </c>
      <c r="K187" s="224"/>
      <c r="L187" s="225">
        <v>2819</v>
      </c>
      <c r="M187" s="223"/>
      <c r="N187" s="210">
        <f t="shared" si="68"/>
        <v>0</v>
      </c>
      <c r="O187" s="225">
        <v>2819</v>
      </c>
      <c r="P187" s="226"/>
      <c r="Q187" s="187">
        <f t="shared" si="49"/>
        <v>2819</v>
      </c>
      <c r="R187" s="187"/>
      <c r="S187" s="187">
        <v>2819</v>
      </c>
      <c r="T187" s="223">
        <v>3192</v>
      </c>
      <c r="U187" s="227">
        <v>3351</v>
      </c>
      <c r="V187" s="223">
        <v>3519</v>
      </c>
      <c r="W187" s="71" t="s">
        <v>15</v>
      </c>
      <c r="X187" s="307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17"/>
      <c r="AL187" s="17"/>
      <c r="AM187" s="17"/>
    </row>
    <row r="188" spans="1:39" s="2" customFormat="1" ht="34.5" customHeight="1" hidden="1">
      <c r="A188" s="145" t="s">
        <v>6</v>
      </c>
      <c r="B188" s="108" t="s">
        <v>8</v>
      </c>
      <c r="C188" s="149">
        <f aca="true" t="shared" si="70" ref="C188:L188">C189</f>
        <v>0</v>
      </c>
      <c r="D188" s="149">
        <f t="shared" si="70"/>
        <v>0</v>
      </c>
      <c r="E188" s="149">
        <f t="shared" si="70"/>
        <v>0</v>
      </c>
      <c r="F188" s="223">
        <f t="shared" si="70"/>
        <v>9.3</v>
      </c>
      <c r="G188" s="223"/>
      <c r="H188" s="223">
        <f t="shared" si="70"/>
        <v>9.3</v>
      </c>
      <c r="I188" s="223">
        <f t="shared" si="70"/>
        <v>0</v>
      </c>
      <c r="J188" s="223">
        <f t="shared" si="70"/>
        <v>9.3</v>
      </c>
      <c r="K188" s="224">
        <f t="shared" si="70"/>
        <v>0</v>
      </c>
      <c r="L188" s="225">
        <f t="shared" si="70"/>
        <v>9.3</v>
      </c>
      <c r="M188" s="223"/>
      <c r="N188" s="210">
        <f t="shared" si="68"/>
        <v>0</v>
      </c>
      <c r="O188" s="225">
        <v>9.3</v>
      </c>
      <c r="P188" s="226"/>
      <c r="Q188" s="187">
        <f t="shared" si="49"/>
        <v>9.3</v>
      </c>
      <c r="R188" s="187"/>
      <c r="S188" s="187"/>
      <c r="T188" s="223">
        <f>T189</f>
        <v>0</v>
      </c>
      <c r="U188" s="223">
        <f>U189</f>
        <v>0</v>
      </c>
      <c r="V188" s="223">
        <f>V189</f>
        <v>0</v>
      </c>
      <c r="W188" s="71"/>
      <c r="X188" s="307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17"/>
      <c r="AL188" s="17"/>
      <c r="AM188" s="17"/>
    </row>
    <row r="189" spans="1:39" s="2" customFormat="1" ht="33" customHeight="1" hidden="1">
      <c r="A189" s="127" t="s">
        <v>7</v>
      </c>
      <c r="B189" s="124" t="s">
        <v>9</v>
      </c>
      <c r="C189" s="149">
        <v>0</v>
      </c>
      <c r="D189" s="149">
        <v>0</v>
      </c>
      <c r="E189" s="149">
        <v>0</v>
      </c>
      <c r="F189" s="223">
        <v>9.3</v>
      </c>
      <c r="G189" s="223"/>
      <c r="H189" s="223">
        <v>9.3</v>
      </c>
      <c r="I189" s="223"/>
      <c r="J189" s="223">
        <v>9.3</v>
      </c>
      <c r="K189" s="224"/>
      <c r="L189" s="225">
        <v>9.3</v>
      </c>
      <c r="M189" s="223"/>
      <c r="N189" s="210">
        <f t="shared" si="68"/>
        <v>0</v>
      </c>
      <c r="O189" s="225">
        <v>9.3</v>
      </c>
      <c r="P189" s="226"/>
      <c r="Q189" s="187">
        <f t="shared" si="49"/>
        <v>9.3</v>
      </c>
      <c r="R189" s="187"/>
      <c r="S189" s="187"/>
      <c r="T189" s="223"/>
      <c r="U189" s="227"/>
      <c r="V189" s="223"/>
      <c r="W189" s="71" t="s">
        <v>11</v>
      </c>
      <c r="X189" s="307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17"/>
      <c r="AL189" s="17"/>
      <c r="AM189" s="17"/>
    </row>
    <row r="190" spans="1:39" s="2" customFormat="1" ht="19.5" customHeight="1" hidden="1">
      <c r="A190" s="145" t="s">
        <v>219</v>
      </c>
      <c r="B190" s="108" t="s">
        <v>150</v>
      </c>
      <c r="C190" s="142">
        <f>C191</f>
        <v>0</v>
      </c>
      <c r="D190" s="142">
        <f>D191</f>
        <v>0</v>
      </c>
      <c r="E190" s="142">
        <f>E191</f>
        <v>0</v>
      </c>
      <c r="F190" s="204">
        <f>C190+E190</f>
        <v>0</v>
      </c>
      <c r="G190" s="204"/>
      <c r="H190" s="204">
        <f>E190+G190</f>
        <v>0</v>
      </c>
      <c r="I190" s="204"/>
      <c r="J190" s="204">
        <f>G190+I190</f>
        <v>0</v>
      </c>
      <c r="K190" s="205"/>
      <c r="L190" s="211">
        <f>I190+K190</f>
        <v>0</v>
      </c>
      <c r="M190" s="209"/>
      <c r="N190" s="210">
        <f t="shared" si="68"/>
        <v>0</v>
      </c>
      <c r="O190" s="211">
        <v>0</v>
      </c>
      <c r="P190" s="187"/>
      <c r="Q190" s="187">
        <f t="shared" si="49"/>
        <v>0</v>
      </c>
      <c r="R190" s="187"/>
      <c r="S190" s="187"/>
      <c r="T190" s="209">
        <f>T191</f>
        <v>0</v>
      </c>
      <c r="U190" s="209">
        <f>U191</f>
        <v>0</v>
      </c>
      <c r="V190" s="209">
        <f>V191</f>
        <v>0</v>
      </c>
      <c r="W190" s="14"/>
      <c r="X190" s="290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18"/>
      <c r="AL190" s="18"/>
      <c r="AM190" s="18"/>
    </row>
    <row r="191" spans="1:39" s="2" customFormat="1" ht="18.75" customHeight="1" hidden="1">
      <c r="A191" s="127" t="s">
        <v>220</v>
      </c>
      <c r="B191" s="124" t="s">
        <v>151</v>
      </c>
      <c r="C191" s="149">
        <v>0</v>
      </c>
      <c r="D191" s="149">
        <v>0</v>
      </c>
      <c r="E191" s="149">
        <v>0</v>
      </c>
      <c r="F191" s="204">
        <f>C191+E191</f>
        <v>0</v>
      </c>
      <c r="G191" s="204"/>
      <c r="H191" s="204">
        <f>E191+G191</f>
        <v>0</v>
      </c>
      <c r="I191" s="204"/>
      <c r="J191" s="204">
        <f>G191+I191</f>
        <v>0</v>
      </c>
      <c r="K191" s="205"/>
      <c r="L191" s="211">
        <f>I191+K191</f>
        <v>0</v>
      </c>
      <c r="M191" s="209"/>
      <c r="N191" s="210">
        <f t="shared" si="68"/>
        <v>0</v>
      </c>
      <c r="O191" s="211">
        <v>0</v>
      </c>
      <c r="P191" s="187"/>
      <c r="Q191" s="187">
        <f t="shared" si="49"/>
        <v>0</v>
      </c>
      <c r="R191" s="187"/>
      <c r="S191" s="187"/>
      <c r="T191" s="223"/>
      <c r="U191" s="227"/>
      <c r="V191" s="223"/>
      <c r="W191" s="14"/>
      <c r="X191" s="29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17"/>
      <c r="AL191" s="17"/>
      <c r="AM191" s="17"/>
    </row>
    <row r="192" spans="1:39" s="2" customFormat="1" ht="52.5" customHeight="1">
      <c r="A192" s="145" t="s">
        <v>510</v>
      </c>
      <c r="B192" s="108" t="s">
        <v>152</v>
      </c>
      <c r="C192" s="142">
        <f aca="true" t="shared" si="71" ref="C192:L192">C193</f>
        <v>1</v>
      </c>
      <c r="D192" s="142">
        <f t="shared" si="71"/>
        <v>0</v>
      </c>
      <c r="E192" s="142">
        <f t="shared" si="71"/>
        <v>1</v>
      </c>
      <c r="F192" s="209">
        <f t="shared" si="71"/>
        <v>1</v>
      </c>
      <c r="G192" s="209"/>
      <c r="H192" s="209">
        <f t="shared" si="71"/>
        <v>1</v>
      </c>
      <c r="I192" s="209">
        <f t="shared" si="71"/>
        <v>0</v>
      </c>
      <c r="J192" s="209">
        <f t="shared" si="71"/>
        <v>1</v>
      </c>
      <c r="K192" s="210">
        <f t="shared" si="71"/>
        <v>0</v>
      </c>
      <c r="L192" s="211">
        <f t="shared" si="71"/>
        <v>1</v>
      </c>
      <c r="M192" s="209"/>
      <c r="N192" s="210">
        <f t="shared" si="68"/>
        <v>0</v>
      </c>
      <c r="O192" s="211">
        <v>1</v>
      </c>
      <c r="P192" s="187"/>
      <c r="Q192" s="187">
        <f t="shared" si="49"/>
        <v>1</v>
      </c>
      <c r="R192" s="187"/>
      <c r="S192" s="187">
        <f>S193</f>
        <v>1</v>
      </c>
      <c r="T192" s="209">
        <f>T193</f>
        <v>1</v>
      </c>
      <c r="U192" s="209">
        <f>U193</f>
        <v>1</v>
      </c>
      <c r="V192" s="209">
        <f>V193</f>
        <v>1</v>
      </c>
      <c r="W192" s="71"/>
      <c r="X192" s="307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18"/>
      <c r="AL192" s="18"/>
      <c r="AM192" s="18"/>
    </row>
    <row r="193" spans="1:39" s="2" customFormat="1" ht="52.5" customHeight="1">
      <c r="A193" s="127" t="s">
        <v>509</v>
      </c>
      <c r="B193" s="124" t="s">
        <v>153</v>
      </c>
      <c r="C193" s="149">
        <v>1</v>
      </c>
      <c r="D193" s="149">
        <v>0</v>
      </c>
      <c r="E193" s="149">
        <v>1</v>
      </c>
      <c r="F193" s="223">
        <v>1</v>
      </c>
      <c r="G193" s="223"/>
      <c r="H193" s="223">
        <v>1</v>
      </c>
      <c r="I193" s="223"/>
      <c r="J193" s="223">
        <v>1</v>
      </c>
      <c r="K193" s="224"/>
      <c r="L193" s="225">
        <v>1</v>
      </c>
      <c r="M193" s="223"/>
      <c r="N193" s="210">
        <f t="shared" si="68"/>
        <v>0</v>
      </c>
      <c r="O193" s="225">
        <v>1</v>
      </c>
      <c r="P193" s="226"/>
      <c r="Q193" s="187">
        <f t="shared" si="49"/>
        <v>1</v>
      </c>
      <c r="R193" s="187"/>
      <c r="S193" s="187">
        <v>1</v>
      </c>
      <c r="T193" s="223">
        <v>1</v>
      </c>
      <c r="U193" s="227">
        <v>1</v>
      </c>
      <c r="V193" s="223">
        <v>1</v>
      </c>
      <c r="W193" s="71" t="s">
        <v>34</v>
      </c>
      <c r="X193" s="307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17"/>
      <c r="AL193" s="17"/>
      <c r="AM193" s="17"/>
    </row>
    <row r="194" spans="1:39" s="2" customFormat="1" ht="36" customHeight="1">
      <c r="A194" s="145" t="s">
        <v>302</v>
      </c>
      <c r="B194" s="108" t="s">
        <v>300</v>
      </c>
      <c r="C194" s="142">
        <f aca="true" t="shared" si="72" ref="C194:L194">C195</f>
        <v>11.2</v>
      </c>
      <c r="D194" s="142">
        <f t="shared" si="72"/>
        <v>6.3</v>
      </c>
      <c r="E194" s="142">
        <f t="shared" si="72"/>
        <v>11.2</v>
      </c>
      <c r="F194" s="209">
        <f t="shared" si="72"/>
        <v>11.6</v>
      </c>
      <c r="G194" s="209"/>
      <c r="H194" s="209">
        <f t="shared" si="72"/>
        <v>11.6</v>
      </c>
      <c r="I194" s="209">
        <f t="shared" si="72"/>
        <v>0</v>
      </c>
      <c r="J194" s="209">
        <f t="shared" si="72"/>
        <v>11.6</v>
      </c>
      <c r="K194" s="210">
        <f t="shared" si="72"/>
        <v>0</v>
      </c>
      <c r="L194" s="211">
        <f t="shared" si="72"/>
        <v>11.6</v>
      </c>
      <c r="M194" s="209"/>
      <c r="N194" s="210">
        <v>9</v>
      </c>
      <c r="O194" s="211">
        <v>20.6</v>
      </c>
      <c r="P194" s="187"/>
      <c r="Q194" s="187">
        <f t="shared" si="49"/>
        <v>20.6</v>
      </c>
      <c r="R194" s="187"/>
      <c r="S194" s="187">
        <f>S195</f>
        <v>20.6</v>
      </c>
      <c r="T194" s="209">
        <f>T195</f>
        <v>20.6</v>
      </c>
      <c r="U194" s="209">
        <f>U195</f>
        <v>20.6</v>
      </c>
      <c r="V194" s="209">
        <f>V195</f>
        <v>20.6</v>
      </c>
      <c r="W194" s="71"/>
      <c r="X194" s="307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18"/>
      <c r="AL194" s="18"/>
      <c r="AM194" s="18"/>
    </row>
    <row r="195" spans="1:39" s="2" customFormat="1" ht="33" customHeight="1">
      <c r="A195" s="127" t="s">
        <v>303</v>
      </c>
      <c r="B195" s="124" t="s">
        <v>301</v>
      </c>
      <c r="C195" s="149">
        <v>11.2</v>
      </c>
      <c r="D195" s="149">
        <v>6.3</v>
      </c>
      <c r="E195" s="149">
        <v>11.2</v>
      </c>
      <c r="F195" s="223">
        <v>11.6</v>
      </c>
      <c r="G195" s="223"/>
      <c r="H195" s="223">
        <v>11.6</v>
      </c>
      <c r="I195" s="223"/>
      <c r="J195" s="223">
        <v>11.6</v>
      </c>
      <c r="K195" s="224"/>
      <c r="L195" s="225">
        <v>11.6</v>
      </c>
      <c r="M195" s="223"/>
      <c r="N195" s="224">
        <v>9</v>
      </c>
      <c r="O195" s="225">
        <v>20.6</v>
      </c>
      <c r="P195" s="226"/>
      <c r="Q195" s="187">
        <f t="shared" si="49"/>
        <v>20.6</v>
      </c>
      <c r="R195" s="187"/>
      <c r="S195" s="187">
        <v>20.6</v>
      </c>
      <c r="T195" s="223">
        <v>20.6</v>
      </c>
      <c r="U195" s="227">
        <v>20.6</v>
      </c>
      <c r="V195" s="223">
        <v>20.6</v>
      </c>
      <c r="W195" s="71" t="s">
        <v>16</v>
      </c>
      <c r="X195" s="307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17"/>
      <c r="AL195" s="17"/>
      <c r="AM195" s="17"/>
    </row>
    <row r="196" spans="1:39" s="2" customFormat="1" ht="34.5" customHeight="1">
      <c r="A196" s="145" t="s">
        <v>259</v>
      </c>
      <c r="B196" s="108" t="s">
        <v>154</v>
      </c>
      <c r="C196" s="142">
        <f aca="true" t="shared" si="73" ref="C196:L196">C197</f>
        <v>1886.7</v>
      </c>
      <c r="D196" s="142">
        <f t="shared" si="73"/>
        <v>1292.4</v>
      </c>
      <c r="E196" s="142">
        <f t="shared" si="73"/>
        <v>1886.7</v>
      </c>
      <c r="F196" s="209">
        <f t="shared" si="73"/>
        <v>1804</v>
      </c>
      <c r="G196" s="209"/>
      <c r="H196" s="209">
        <f t="shared" si="73"/>
        <v>1804</v>
      </c>
      <c r="I196" s="209">
        <f t="shared" si="73"/>
        <v>0</v>
      </c>
      <c r="J196" s="209">
        <f t="shared" si="73"/>
        <v>1804</v>
      </c>
      <c r="K196" s="210">
        <f t="shared" si="73"/>
        <v>0</v>
      </c>
      <c r="L196" s="211">
        <f t="shared" si="73"/>
        <v>1804</v>
      </c>
      <c r="M196" s="209"/>
      <c r="N196" s="210">
        <f>O196-L196</f>
        <v>0</v>
      </c>
      <c r="O196" s="211">
        <v>1804</v>
      </c>
      <c r="P196" s="187"/>
      <c r="Q196" s="187">
        <f t="shared" si="49"/>
        <v>1804</v>
      </c>
      <c r="R196" s="187"/>
      <c r="S196" s="187">
        <f>S197</f>
        <v>1804</v>
      </c>
      <c r="T196" s="209">
        <f>T197</f>
        <v>1804</v>
      </c>
      <c r="U196" s="209">
        <f>U197</f>
        <v>1804</v>
      </c>
      <c r="V196" s="209">
        <f>V197</f>
        <v>1804</v>
      </c>
      <c r="W196" s="71"/>
      <c r="X196" s="307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18"/>
      <c r="AL196" s="18"/>
      <c r="AM196" s="18"/>
    </row>
    <row r="197" spans="1:39" s="2" customFormat="1" ht="36" customHeight="1">
      <c r="A197" s="127" t="s">
        <v>260</v>
      </c>
      <c r="B197" s="124" t="s">
        <v>155</v>
      </c>
      <c r="C197" s="149">
        <v>1886.7</v>
      </c>
      <c r="D197" s="149">
        <v>1292.4</v>
      </c>
      <c r="E197" s="149">
        <v>1886.7</v>
      </c>
      <c r="F197" s="223">
        <v>1804</v>
      </c>
      <c r="G197" s="223"/>
      <c r="H197" s="223">
        <v>1804</v>
      </c>
      <c r="I197" s="223"/>
      <c r="J197" s="223">
        <v>1804</v>
      </c>
      <c r="K197" s="224"/>
      <c r="L197" s="225">
        <v>1804</v>
      </c>
      <c r="M197" s="223"/>
      <c r="N197" s="210">
        <f aca="true" t="shared" si="74" ref="N197:N205">O197-L197</f>
        <v>0</v>
      </c>
      <c r="O197" s="225">
        <v>1804</v>
      </c>
      <c r="P197" s="226"/>
      <c r="Q197" s="187">
        <f t="shared" si="49"/>
        <v>1804</v>
      </c>
      <c r="R197" s="187"/>
      <c r="S197" s="187">
        <v>1804</v>
      </c>
      <c r="T197" s="223">
        <v>1804</v>
      </c>
      <c r="U197" s="227">
        <v>1804</v>
      </c>
      <c r="V197" s="223">
        <v>1804</v>
      </c>
      <c r="W197" s="71" t="s">
        <v>19</v>
      </c>
      <c r="X197" s="307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20"/>
      <c r="AL197" s="17"/>
      <c r="AM197" s="17"/>
    </row>
    <row r="198" spans="1:39" s="2" customFormat="1" ht="18.75" customHeight="1" hidden="1">
      <c r="A198" s="145" t="s">
        <v>221</v>
      </c>
      <c r="B198" s="108" t="s">
        <v>156</v>
      </c>
      <c r="C198" s="142">
        <f>C199</f>
        <v>0</v>
      </c>
      <c r="D198" s="142">
        <f>D199</f>
        <v>0</v>
      </c>
      <c r="E198" s="142">
        <f>E199</f>
        <v>0</v>
      </c>
      <c r="F198" s="204">
        <f>C198+E198</f>
        <v>0</v>
      </c>
      <c r="G198" s="204"/>
      <c r="H198" s="204">
        <f>E198+G198</f>
        <v>0</v>
      </c>
      <c r="I198" s="204"/>
      <c r="J198" s="204">
        <f>G198+I198</f>
        <v>0</v>
      </c>
      <c r="K198" s="205"/>
      <c r="L198" s="211">
        <f>I198+K198</f>
        <v>0</v>
      </c>
      <c r="M198" s="209"/>
      <c r="N198" s="210">
        <f t="shared" si="74"/>
        <v>0</v>
      </c>
      <c r="O198" s="211">
        <v>0</v>
      </c>
      <c r="P198" s="187"/>
      <c r="Q198" s="187">
        <f t="shared" si="49"/>
        <v>0</v>
      </c>
      <c r="R198" s="187"/>
      <c r="S198" s="187"/>
      <c r="T198" s="209">
        <f>T199</f>
        <v>0</v>
      </c>
      <c r="U198" s="209">
        <f>U199</f>
        <v>0</v>
      </c>
      <c r="V198" s="209">
        <f>V199</f>
        <v>0</v>
      </c>
      <c r="W198" s="14"/>
      <c r="X198" s="290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18"/>
      <c r="AL198" s="18"/>
      <c r="AM198" s="18"/>
    </row>
    <row r="199" spans="1:39" s="2" customFormat="1" ht="33.75" customHeight="1" hidden="1">
      <c r="A199" s="127" t="s">
        <v>222</v>
      </c>
      <c r="B199" s="124" t="s">
        <v>157</v>
      </c>
      <c r="C199" s="149">
        <v>0</v>
      </c>
      <c r="D199" s="149">
        <v>0</v>
      </c>
      <c r="E199" s="149">
        <v>0</v>
      </c>
      <c r="F199" s="204">
        <f>C199+E199</f>
        <v>0</v>
      </c>
      <c r="G199" s="204"/>
      <c r="H199" s="204">
        <f>E199+G199</f>
        <v>0</v>
      </c>
      <c r="I199" s="204"/>
      <c r="J199" s="204">
        <f>G199+I199</f>
        <v>0</v>
      </c>
      <c r="K199" s="205"/>
      <c r="L199" s="211">
        <f>I199+K199</f>
        <v>0</v>
      </c>
      <c r="M199" s="209"/>
      <c r="N199" s="210">
        <f t="shared" si="74"/>
        <v>0</v>
      </c>
      <c r="O199" s="211">
        <v>0</v>
      </c>
      <c r="P199" s="187"/>
      <c r="Q199" s="187">
        <f t="shared" si="49"/>
        <v>0</v>
      </c>
      <c r="R199" s="187"/>
      <c r="S199" s="187"/>
      <c r="T199" s="223"/>
      <c r="U199" s="227"/>
      <c r="V199" s="223"/>
      <c r="W199" s="14"/>
      <c r="X199" s="29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17"/>
      <c r="AL199" s="17"/>
      <c r="AM199" s="17"/>
    </row>
    <row r="200" spans="1:39" s="2" customFormat="1" ht="33.75" customHeight="1">
      <c r="A200" s="145" t="s">
        <v>158</v>
      </c>
      <c r="B200" s="108" t="s">
        <v>159</v>
      </c>
      <c r="C200" s="142">
        <f aca="true" t="shared" si="75" ref="C200:L200">C201</f>
        <v>675</v>
      </c>
      <c r="D200" s="142">
        <f t="shared" si="75"/>
        <v>304.3</v>
      </c>
      <c r="E200" s="142">
        <f t="shared" si="75"/>
        <v>675</v>
      </c>
      <c r="F200" s="209">
        <f t="shared" si="75"/>
        <v>310</v>
      </c>
      <c r="G200" s="209"/>
      <c r="H200" s="209">
        <f t="shared" si="75"/>
        <v>310</v>
      </c>
      <c r="I200" s="209">
        <f t="shared" si="75"/>
        <v>0</v>
      </c>
      <c r="J200" s="209">
        <f t="shared" si="75"/>
        <v>310</v>
      </c>
      <c r="K200" s="210">
        <f t="shared" si="75"/>
        <v>650</v>
      </c>
      <c r="L200" s="211">
        <f t="shared" si="75"/>
        <v>960</v>
      </c>
      <c r="M200" s="209"/>
      <c r="N200" s="210">
        <f t="shared" si="74"/>
        <v>0</v>
      </c>
      <c r="O200" s="211">
        <v>960</v>
      </c>
      <c r="P200" s="187"/>
      <c r="Q200" s="187">
        <f t="shared" si="49"/>
        <v>960</v>
      </c>
      <c r="R200" s="187"/>
      <c r="S200" s="187">
        <f>S201</f>
        <v>960</v>
      </c>
      <c r="T200" s="209">
        <f>T201</f>
        <v>972</v>
      </c>
      <c r="U200" s="209">
        <f>U201</f>
        <v>1069.2</v>
      </c>
      <c r="V200" s="209">
        <f>V201</f>
        <v>1175</v>
      </c>
      <c r="W200" s="71"/>
      <c r="X200" s="307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18"/>
      <c r="AL200" s="18"/>
      <c r="AM200" s="18"/>
    </row>
    <row r="201" spans="1:39" s="2" customFormat="1" ht="32.25" customHeight="1" thickBot="1">
      <c r="A201" s="127" t="s">
        <v>160</v>
      </c>
      <c r="B201" s="124" t="s">
        <v>161</v>
      </c>
      <c r="C201" s="149">
        <v>675</v>
      </c>
      <c r="D201" s="149">
        <v>304.3</v>
      </c>
      <c r="E201" s="149">
        <v>675</v>
      </c>
      <c r="F201" s="223">
        <v>310</v>
      </c>
      <c r="G201" s="223"/>
      <c r="H201" s="223">
        <v>310</v>
      </c>
      <c r="I201" s="223"/>
      <c r="J201" s="223">
        <v>310</v>
      </c>
      <c r="K201" s="224">
        <v>650</v>
      </c>
      <c r="L201" s="225">
        <f>K201+J201</f>
        <v>960</v>
      </c>
      <c r="M201" s="223"/>
      <c r="N201" s="210">
        <f t="shared" si="74"/>
        <v>0</v>
      </c>
      <c r="O201" s="225">
        <v>960</v>
      </c>
      <c r="P201" s="226"/>
      <c r="Q201" s="187">
        <f t="shared" si="49"/>
        <v>960</v>
      </c>
      <c r="R201" s="187"/>
      <c r="S201" s="187">
        <v>960</v>
      </c>
      <c r="T201" s="223">
        <v>972</v>
      </c>
      <c r="U201" s="227">
        <v>1069.2</v>
      </c>
      <c r="V201" s="223">
        <v>1175</v>
      </c>
      <c r="W201" s="71" t="s">
        <v>12</v>
      </c>
      <c r="X201" s="307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17"/>
      <c r="AL201" s="17"/>
      <c r="AM201" s="17"/>
    </row>
    <row r="202" spans="1:39" s="2" customFormat="1" ht="37.5" customHeight="1" hidden="1">
      <c r="A202" s="145" t="s">
        <v>223</v>
      </c>
      <c r="B202" s="108" t="s">
        <v>162</v>
      </c>
      <c r="C202" s="142">
        <f aca="true" t="shared" si="76" ref="C202:L202">C203</f>
        <v>3720</v>
      </c>
      <c r="D202" s="142">
        <f t="shared" si="76"/>
        <v>2757.3</v>
      </c>
      <c r="E202" s="142">
        <f t="shared" si="76"/>
        <v>3720</v>
      </c>
      <c r="F202" s="209">
        <f t="shared" si="76"/>
        <v>3720</v>
      </c>
      <c r="G202" s="209"/>
      <c r="H202" s="209">
        <f t="shared" si="76"/>
        <v>3720</v>
      </c>
      <c r="I202" s="209">
        <f t="shared" si="76"/>
        <v>-20</v>
      </c>
      <c r="J202" s="209">
        <f t="shared" si="76"/>
        <v>3700</v>
      </c>
      <c r="K202" s="210">
        <f t="shared" si="76"/>
        <v>0</v>
      </c>
      <c r="L202" s="211">
        <f t="shared" si="76"/>
        <v>3700</v>
      </c>
      <c r="M202" s="209"/>
      <c r="N202" s="210">
        <f t="shared" si="74"/>
        <v>0</v>
      </c>
      <c r="O202" s="211">
        <v>3700</v>
      </c>
      <c r="P202" s="187"/>
      <c r="Q202" s="187">
        <f t="shared" si="49"/>
        <v>3700</v>
      </c>
      <c r="R202" s="187"/>
      <c r="S202" s="187">
        <f>S203</f>
        <v>3700</v>
      </c>
      <c r="T202" s="209">
        <f>T203</f>
        <v>0</v>
      </c>
      <c r="U202" s="209">
        <f>U203</f>
        <v>0</v>
      </c>
      <c r="V202" s="209">
        <f>V203</f>
        <v>0</v>
      </c>
      <c r="W202" s="71"/>
      <c r="X202" s="307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18"/>
      <c r="AL202" s="18"/>
      <c r="AM202" s="18"/>
    </row>
    <row r="203" spans="1:39" s="2" customFormat="1" ht="21" customHeight="1" hidden="1" thickBot="1">
      <c r="A203" s="127" t="s">
        <v>361</v>
      </c>
      <c r="B203" s="124" t="s">
        <v>163</v>
      </c>
      <c r="C203" s="149">
        <v>3720</v>
      </c>
      <c r="D203" s="149">
        <v>2757.3</v>
      </c>
      <c r="E203" s="149">
        <v>3720</v>
      </c>
      <c r="F203" s="223">
        <v>3720</v>
      </c>
      <c r="G203" s="223"/>
      <c r="H203" s="223">
        <v>3720</v>
      </c>
      <c r="I203" s="223">
        <v>-20</v>
      </c>
      <c r="J203" s="223">
        <f>H203+I203</f>
        <v>3700</v>
      </c>
      <c r="K203" s="224"/>
      <c r="L203" s="225">
        <f>J203+K203</f>
        <v>3700</v>
      </c>
      <c r="M203" s="223"/>
      <c r="N203" s="210">
        <f t="shared" si="74"/>
        <v>0</v>
      </c>
      <c r="O203" s="225">
        <v>3700</v>
      </c>
      <c r="P203" s="226"/>
      <c r="Q203" s="187">
        <f t="shared" si="49"/>
        <v>3700</v>
      </c>
      <c r="R203" s="187"/>
      <c r="S203" s="187">
        <v>3700</v>
      </c>
      <c r="T203" s="209"/>
      <c r="U203" s="212"/>
      <c r="V203" s="209"/>
      <c r="W203" s="71"/>
      <c r="X203" s="307"/>
      <c r="Y203" s="50"/>
      <c r="Z203" s="49"/>
      <c r="AA203" s="49"/>
      <c r="AB203" s="50"/>
      <c r="AC203" s="49"/>
      <c r="AD203" s="49"/>
      <c r="AE203" s="50"/>
      <c r="AF203" s="49"/>
      <c r="AG203" s="49"/>
      <c r="AH203" s="50"/>
      <c r="AI203" s="49"/>
      <c r="AJ203" s="49"/>
      <c r="AK203" s="17"/>
      <c r="AL203" s="18"/>
      <c r="AM203" s="18"/>
    </row>
    <row r="204" spans="1:42" s="2" customFormat="1" ht="36" customHeight="1">
      <c r="A204" s="145" t="s">
        <v>224</v>
      </c>
      <c r="B204" s="108" t="s">
        <v>164</v>
      </c>
      <c r="C204" s="142">
        <f aca="true" t="shared" si="77" ref="C204:L204">C205</f>
        <v>55291</v>
      </c>
      <c r="D204" s="142">
        <f t="shared" si="77"/>
        <v>31550</v>
      </c>
      <c r="E204" s="142">
        <f t="shared" si="77"/>
        <v>55291</v>
      </c>
      <c r="F204" s="209">
        <f t="shared" si="77"/>
        <v>55291</v>
      </c>
      <c r="G204" s="209"/>
      <c r="H204" s="209">
        <f t="shared" si="77"/>
        <v>55291</v>
      </c>
      <c r="I204" s="209">
        <f t="shared" si="77"/>
        <v>0</v>
      </c>
      <c r="J204" s="209">
        <f t="shared" si="77"/>
        <v>55291</v>
      </c>
      <c r="K204" s="210">
        <f t="shared" si="77"/>
        <v>0</v>
      </c>
      <c r="L204" s="211">
        <f t="shared" si="77"/>
        <v>55291</v>
      </c>
      <c r="M204" s="209"/>
      <c r="N204" s="210">
        <f t="shared" si="74"/>
        <v>0</v>
      </c>
      <c r="O204" s="211">
        <v>55291</v>
      </c>
      <c r="P204" s="187">
        <f>P205</f>
        <v>-10000</v>
      </c>
      <c r="Q204" s="187">
        <f t="shared" si="49"/>
        <v>45291</v>
      </c>
      <c r="R204" s="187"/>
      <c r="S204" s="187">
        <f>S205</f>
        <v>45291</v>
      </c>
      <c r="T204" s="209">
        <f>T205</f>
        <v>55291</v>
      </c>
      <c r="U204" s="209">
        <f>U205</f>
        <v>55291</v>
      </c>
      <c r="V204" s="209">
        <f>V205</f>
        <v>55291</v>
      </c>
      <c r="W204" s="71"/>
      <c r="X204" s="307"/>
      <c r="Y204" s="330">
        <v>900</v>
      </c>
      <c r="Z204" s="331"/>
      <c r="AA204" s="331"/>
      <c r="AB204" s="320">
        <v>901</v>
      </c>
      <c r="AC204" s="320"/>
      <c r="AD204" s="320"/>
      <c r="AE204" s="320">
        <v>915</v>
      </c>
      <c r="AF204" s="320"/>
      <c r="AG204" s="320"/>
      <c r="AH204" s="320">
        <v>918</v>
      </c>
      <c r="AI204" s="320"/>
      <c r="AJ204" s="320"/>
      <c r="AK204" s="328">
        <v>922</v>
      </c>
      <c r="AL204" s="328"/>
      <c r="AM204" s="329"/>
      <c r="AN204" s="324" t="s">
        <v>342</v>
      </c>
      <c r="AO204" s="324"/>
      <c r="AP204" s="324"/>
    </row>
    <row r="205" spans="1:42" s="2" customFormat="1" ht="35.25" customHeight="1" thickBot="1">
      <c r="A205" s="127" t="s">
        <v>362</v>
      </c>
      <c r="B205" s="124" t="s">
        <v>165</v>
      </c>
      <c r="C205" s="149">
        <v>55291</v>
      </c>
      <c r="D205" s="149">
        <v>31550</v>
      </c>
      <c r="E205" s="149">
        <v>55291</v>
      </c>
      <c r="F205" s="223">
        <v>55291</v>
      </c>
      <c r="G205" s="223"/>
      <c r="H205" s="223">
        <v>55291</v>
      </c>
      <c r="I205" s="223"/>
      <c r="J205" s="223">
        <v>55291</v>
      </c>
      <c r="K205" s="224"/>
      <c r="L205" s="225">
        <v>55291</v>
      </c>
      <c r="M205" s="223"/>
      <c r="N205" s="210">
        <f t="shared" si="74"/>
        <v>0</v>
      </c>
      <c r="O205" s="225">
        <v>55291</v>
      </c>
      <c r="P205" s="226">
        <v>-10000</v>
      </c>
      <c r="Q205" s="187">
        <f t="shared" si="49"/>
        <v>45291</v>
      </c>
      <c r="R205" s="187"/>
      <c r="S205" s="187">
        <v>45291</v>
      </c>
      <c r="T205" s="223">
        <v>55291</v>
      </c>
      <c r="U205" s="227">
        <v>55291</v>
      </c>
      <c r="V205" s="223">
        <v>55291</v>
      </c>
      <c r="W205" s="71" t="s">
        <v>17</v>
      </c>
      <c r="X205" s="307"/>
      <c r="Y205" s="52">
        <v>2011</v>
      </c>
      <c r="Z205" s="53">
        <v>2012</v>
      </c>
      <c r="AA205" s="54">
        <v>2013</v>
      </c>
      <c r="AB205" s="53">
        <v>2011</v>
      </c>
      <c r="AC205" s="53">
        <v>2012</v>
      </c>
      <c r="AD205" s="54">
        <v>2013</v>
      </c>
      <c r="AE205" s="53">
        <v>2011</v>
      </c>
      <c r="AF205" s="53">
        <v>2012</v>
      </c>
      <c r="AG205" s="54">
        <v>2013</v>
      </c>
      <c r="AH205" s="53">
        <v>2011</v>
      </c>
      <c r="AI205" s="53">
        <v>2012</v>
      </c>
      <c r="AJ205" s="54">
        <v>2013</v>
      </c>
      <c r="AK205" s="21">
        <v>2011</v>
      </c>
      <c r="AL205" s="21">
        <v>2012</v>
      </c>
      <c r="AM205" s="22">
        <v>2013</v>
      </c>
      <c r="AN205" s="2">
        <v>2011</v>
      </c>
      <c r="AO205" s="2">
        <v>2012</v>
      </c>
      <c r="AP205" s="100">
        <v>2013</v>
      </c>
    </row>
    <row r="206" spans="1:42" s="2" customFormat="1" ht="18.75" customHeight="1" thickBot="1">
      <c r="A206" s="145" t="s">
        <v>166</v>
      </c>
      <c r="B206" s="108" t="s">
        <v>167</v>
      </c>
      <c r="C206" s="142">
        <f aca="true" t="shared" si="78" ref="C206:AM206">C207</f>
        <v>302266.19999999995</v>
      </c>
      <c r="D206" s="142">
        <f t="shared" si="78"/>
        <v>237646</v>
      </c>
      <c r="E206" s="142">
        <f t="shared" si="78"/>
        <v>307876.2</v>
      </c>
      <c r="F206" s="209">
        <f t="shared" si="78"/>
        <v>491965.1</v>
      </c>
      <c r="G206" s="209"/>
      <c r="H206" s="209">
        <f t="shared" si="78"/>
        <v>491965.1</v>
      </c>
      <c r="I206" s="209">
        <f t="shared" si="78"/>
        <v>0</v>
      </c>
      <c r="J206" s="209">
        <f t="shared" si="78"/>
        <v>491965.1</v>
      </c>
      <c r="K206" s="210">
        <f t="shared" si="78"/>
        <v>0</v>
      </c>
      <c r="L206" s="211">
        <f>L207</f>
        <v>493683.1</v>
      </c>
      <c r="M206" s="211">
        <f>M207</f>
        <v>0</v>
      </c>
      <c r="N206" s="210">
        <f>N207</f>
        <v>2.4</v>
      </c>
      <c r="O206" s="211">
        <f>O207</f>
        <v>493685.5</v>
      </c>
      <c r="P206" s="187">
        <f>P207</f>
        <v>-1351</v>
      </c>
      <c r="Q206" s="187">
        <f aca="true" t="shared" si="79" ref="Q206:Q273">O206+P206</f>
        <v>492334.5</v>
      </c>
      <c r="R206" s="187"/>
      <c r="S206" s="187">
        <f>S207</f>
        <v>492334.5</v>
      </c>
      <c r="T206" s="209">
        <f>T207</f>
        <v>420111.10000000003</v>
      </c>
      <c r="U206" s="209">
        <f>U207</f>
        <v>406992.10000000003</v>
      </c>
      <c r="V206" s="209">
        <f>V207</f>
        <v>412213.10000000003</v>
      </c>
      <c r="W206" s="14"/>
      <c r="X206" s="290"/>
      <c r="Y206" s="30">
        <f t="shared" si="78"/>
        <v>361</v>
      </c>
      <c r="Z206" s="30">
        <f t="shared" si="78"/>
        <v>361</v>
      </c>
      <c r="AA206" s="30">
        <f t="shared" si="78"/>
        <v>361</v>
      </c>
      <c r="AB206" s="30">
        <f t="shared" si="78"/>
        <v>142269.7</v>
      </c>
      <c r="AC206" s="30">
        <f t="shared" si="78"/>
        <v>134018.7</v>
      </c>
      <c r="AD206" s="30">
        <f t="shared" si="78"/>
        <v>133504.7</v>
      </c>
      <c r="AE206" s="30">
        <f t="shared" si="78"/>
        <v>159016</v>
      </c>
      <c r="AF206" s="30">
        <f t="shared" si="78"/>
        <v>147758</v>
      </c>
      <c r="AG206" s="30">
        <f t="shared" si="78"/>
        <v>147758</v>
      </c>
      <c r="AH206" s="30">
        <f t="shared" si="78"/>
        <v>8.4</v>
      </c>
      <c r="AI206" s="30">
        <f t="shared" si="78"/>
        <v>8.4</v>
      </c>
      <c r="AJ206" s="30">
        <f t="shared" si="78"/>
        <v>8.4</v>
      </c>
      <c r="AK206" s="5">
        <f t="shared" si="78"/>
        <v>611.0999999999999</v>
      </c>
      <c r="AL206" s="5">
        <f t="shared" si="78"/>
        <v>611.0999999999999</v>
      </c>
      <c r="AM206" s="28">
        <f t="shared" si="78"/>
        <v>441.1</v>
      </c>
      <c r="AN206" s="29">
        <f>Y206+AB206+AE206+AH206+AK206</f>
        <v>302266.2</v>
      </c>
      <c r="AO206" s="29">
        <f>Z206+AC206+AF206+AI206+AL206</f>
        <v>282757.2</v>
      </c>
      <c r="AP206" s="29">
        <f>AA206+AD206+AG206+AJ206+AM206</f>
        <v>282073.2</v>
      </c>
    </row>
    <row r="207" spans="1:39" s="2" customFormat="1" ht="31.5" customHeight="1" thickBot="1">
      <c r="A207" s="127" t="s">
        <v>168</v>
      </c>
      <c r="B207" s="124" t="s">
        <v>169</v>
      </c>
      <c r="C207" s="149">
        <f>SUM(C209:C251)</f>
        <v>302266.19999999995</v>
      </c>
      <c r="D207" s="149">
        <v>237646</v>
      </c>
      <c r="E207" s="149">
        <v>307876.2</v>
      </c>
      <c r="F207" s="223">
        <f>SUM(F209:F252)</f>
        <v>491965.1</v>
      </c>
      <c r="G207" s="223"/>
      <c r="H207" s="223">
        <f>SUM(H209:H252)</f>
        <v>491965.1</v>
      </c>
      <c r="I207" s="223">
        <f>SUM(I209:I252)</f>
        <v>0</v>
      </c>
      <c r="J207" s="223">
        <f>SUM(J209:J252)</f>
        <v>491965.1</v>
      </c>
      <c r="K207" s="224">
        <f>SUM(K209:K252)</f>
        <v>0</v>
      </c>
      <c r="L207" s="225">
        <f>SUM(L209:L253)</f>
        <v>493683.1</v>
      </c>
      <c r="M207" s="225">
        <f>SUM(M209:M253)</f>
        <v>0</v>
      </c>
      <c r="N207" s="224">
        <f>SUM(N209:N253)</f>
        <v>2.4</v>
      </c>
      <c r="O207" s="225">
        <f>SUM(O209:O253)</f>
        <v>493685.5</v>
      </c>
      <c r="P207" s="226">
        <f>SUM(P209:P253)</f>
        <v>-1351</v>
      </c>
      <c r="Q207" s="187">
        <f t="shared" si="79"/>
        <v>492334.5</v>
      </c>
      <c r="R207" s="187"/>
      <c r="S207" s="187">
        <v>492334.5</v>
      </c>
      <c r="T207" s="223">
        <f>SUM(T209:T256)</f>
        <v>420111.10000000003</v>
      </c>
      <c r="U207" s="223">
        <f>SUM(U209:U256)</f>
        <v>406992.10000000003</v>
      </c>
      <c r="V207" s="223">
        <f>SUM(V209:V256)</f>
        <v>412213.10000000003</v>
      </c>
      <c r="W207" s="14"/>
      <c r="X207" s="290"/>
      <c r="Y207" s="31">
        <f aca="true" t="shared" si="80" ref="Y207:AM207">SUM(Y209:Y251)</f>
        <v>361</v>
      </c>
      <c r="Z207" s="31">
        <f t="shared" si="80"/>
        <v>361</v>
      </c>
      <c r="AA207" s="31">
        <f t="shared" si="80"/>
        <v>361</v>
      </c>
      <c r="AB207" s="31">
        <f t="shared" si="80"/>
        <v>142269.7</v>
      </c>
      <c r="AC207" s="31">
        <f t="shared" si="80"/>
        <v>134018.7</v>
      </c>
      <c r="AD207" s="31">
        <f t="shared" si="80"/>
        <v>133504.7</v>
      </c>
      <c r="AE207" s="31">
        <f t="shared" si="80"/>
        <v>159016</v>
      </c>
      <c r="AF207" s="31">
        <f t="shared" si="80"/>
        <v>147758</v>
      </c>
      <c r="AG207" s="31">
        <f t="shared" si="80"/>
        <v>147758</v>
      </c>
      <c r="AH207" s="31">
        <f t="shared" si="80"/>
        <v>8.4</v>
      </c>
      <c r="AI207" s="31">
        <f t="shared" si="80"/>
        <v>8.4</v>
      </c>
      <c r="AJ207" s="31">
        <f t="shared" si="80"/>
        <v>8.4</v>
      </c>
      <c r="AK207" s="7">
        <f t="shared" si="80"/>
        <v>611.0999999999999</v>
      </c>
      <c r="AL207" s="7">
        <f t="shared" si="80"/>
        <v>611.0999999999999</v>
      </c>
      <c r="AM207" s="7">
        <f t="shared" si="80"/>
        <v>441.1</v>
      </c>
    </row>
    <row r="208" spans="1:39" s="2" customFormat="1" ht="21" customHeight="1" thickBot="1">
      <c r="A208" s="127" t="s">
        <v>140</v>
      </c>
      <c r="B208" s="124"/>
      <c r="C208" s="149"/>
      <c r="D208" s="149"/>
      <c r="E208" s="149"/>
      <c r="F208" s="204"/>
      <c r="G208" s="204"/>
      <c r="H208" s="204"/>
      <c r="I208" s="204"/>
      <c r="J208" s="204"/>
      <c r="K208" s="205"/>
      <c r="L208" s="206"/>
      <c r="M208" s="204"/>
      <c r="N208" s="205"/>
      <c r="O208" s="206"/>
      <c r="P208" s="186"/>
      <c r="Q208" s="187">
        <f t="shared" si="79"/>
        <v>0</v>
      </c>
      <c r="R208" s="187"/>
      <c r="S208" s="187"/>
      <c r="T208" s="209"/>
      <c r="U208" s="212"/>
      <c r="V208" s="209"/>
      <c r="W208" s="14"/>
      <c r="X208" s="290"/>
      <c r="Y208" s="31"/>
      <c r="Z208" s="34"/>
      <c r="AA208" s="34"/>
      <c r="AB208" s="31"/>
      <c r="AC208" s="34"/>
      <c r="AD208" s="34"/>
      <c r="AE208" s="31"/>
      <c r="AF208" s="34"/>
      <c r="AG208" s="34"/>
      <c r="AH208" s="31"/>
      <c r="AI208" s="34"/>
      <c r="AJ208" s="34"/>
      <c r="AK208" s="7"/>
      <c r="AL208" s="6"/>
      <c r="AM208" s="6"/>
    </row>
    <row r="209" spans="1:39" s="2" customFormat="1" ht="18" customHeight="1" thickBot="1">
      <c r="A209" s="127" t="s">
        <v>217</v>
      </c>
      <c r="B209" s="124"/>
      <c r="C209" s="149">
        <v>8593</v>
      </c>
      <c r="D209" s="149"/>
      <c r="E209" s="149"/>
      <c r="F209" s="223">
        <v>10219</v>
      </c>
      <c r="G209" s="223"/>
      <c r="H209" s="223">
        <v>10219</v>
      </c>
      <c r="I209" s="223"/>
      <c r="J209" s="223">
        <v>10219</v>
      </c>
      <c r="K209" s="224"/>
      <c r="L209" s="225">
        <v>10219</v>
      </c>
      <c r="M209" s="223"/>
      <c r="N209" s="224"/>
      <c r="O209" s="225">
        <f>L209+N209</f>
        <v>10219</v>
      </c>
      <c r="P209" s="226"/>
      <c r="Q209" s="187">
        <f t="shared" si="79"/>
        <v>10219</v>
      </c>
      <c r="R209" s="187"/>
      <c r="S209" s="187"/>
      <c r="T209" s="223">
        <v>10996</v>
      </c>
      <c r="U209" s="227">
        <v>10996</v>
      </c>
      <c r="V209" s="223">
        <v>10996</v>
      </c>
      <c r="W209" s="71" t="s">
        <v>18</v>
      </c>
      <c r="X209" s="307"/>
      <c r="Y209" s="31"/>
      <c r="Z209" s="33"/>
      <c r="AA209" s="33"/>
      <c r="AB209" s="31">
        <v>8593</v>
      </c>
      <c r="AC209" s="33">
        <v>8593</v>
      </c>
      <c r="AD209" s="33">
        <v>8593</v>
      </c>
      <c r="AE209" s="31"/>
      <c r="AF209" s="33"/>
      <c r="AG209" s="33"/>
      <c r="AH209" s="31"/>
      <c r="AI209" s="33"/>
      <c r="AJ209" s="33"/>
      <c r="AK209" s="7"/>
      <c r="AL209" s="8"/>
      <c r="AM209" s="8"/>
    </row>
    <row r="210" spans="1:39" s="2" customFormat="1" ht="62.25" customHeight="1" thickBot="1">
      <c r="A210" s="127" t="s">
        <v>218</v>
      </c>
      <c r="B210" s="124"/>
      <c r="C210" s="149">
        <v>1337</v>
      </c>
      <c r="D210" s="149"/>
      <c r="E210" s="149"/>
      <c r="F210" s="223">
        <v>1111</v>
      </c>
      <c r="G210" s="223"/>
      <c r="H210" s="223">
        <v>1111</v>
      </c>
      <c r="I210" s="223"/>
      <c r="J210" s="223">
        <v>1111</v>
      </c>
      <c r="K210" s="224"/>
      <c r="L210" s="225">
        <v>1111</v>
      </c>
      <c r="M210" s="223"/>
      <c r="N210" s="224"/>
      <c r="O210" s="225">
        <f aca="true" t="shared" si="81" ref="O210:O253">L210+N210</f>
        <v>1111</v>
      </c>
      <c r="P210" s="226"/>
      <c r="Q210" s="187">
        <f t="shared" si="79"/>
        <v>1111</v>
      </c>
      <c r="R210" s="187"/>
      <c r="S210" s="187"/>
      <c r="T210" s="223">
        <v>968</v>
      </c>
      <c r="U210" s="227">
        <v>968</v>
      </c>
      <c r="V210" s="223">
        <v>968</v>
      </c>
      <c r="W210" s="71" t="s">
        <v>18</v>
      </c>
      <c r="X210" s="307"/>
      <c r="Y210" s="31"/>
      <c r="Z210" s="33"/>
      <c r="AA210" s="33"/>
      <c r="AB210" s="31">
        <v>1337</v>
      </c>
      <c r="AC210" s="33">
        <v>1337</v>
      </c>
      <c r="AD210" s="33">
        <v>1337</v>
      </c>
      <c r="AE210" s="31"/>
      <c r="AF210" s="33"/>
      <c r="AG210" s="33"/>
      <c r="AH210" s="31"/>
      <c r="AI210" s="33"/>
      <c r="AJ210" s="33"/>
      <c r="AK210" s="7"/>
      <c r="AL210" s="8"/>
      <c r="AM210" s="8"/>
    </row>
    <row r="211" spans="1:39" s="2" customFormat="1" ht="21.75" customHeight="1" thickBot="1">
      <c r="A211" s="127" t="s">
        <v>504</v>
      </c>
      <c r="B211" s="124"/>
      <c r="C211" s="149">
        <v>13173</v>
      </c>
      <c r="D211" s="149"/>
      <c r="E211" s="149"/>
      <c r="F211" s="223">
        <v>16944</v>
      </c>
      <c r="G211" s="223"/>
      <c r="H211" s="223">
        <v>16944</v>
      </c>
      <c r="I211" s="223"/>
      <c r="J211" s="223">
        <v>16944</v>
      </c>
      <c r="K211" s="224"/>
      <c r="L211" s="225">
        <v>16944</v>
      </c>
      <c r="M211" s="223"/>
      <c r="N211" s="224"/>
      <c r="O211" s="225">
        <f t="shared" si="81"/>
        <v>16944</v>
      </c>
      <c r="P211" s="226"/>
      <c r="Q211" s="187">
        <f t="shared" si="79"/>
        <v>16944</v>
      </c>
      <c r="R211" s="187"/>
      <c r="S211" s="187"/>
      <c r="T211" s="223">
        <v>17035</v>
      </c>
      <c r="U211" s="227">
        <v>17035</v>
      </c>
      <c r="V211" s="223">
        <v>17035</v>
      </c>
      <c r="W211" s="71" t="s">
        <v>17</v>
      </c>
      <c r="X211" s="307"/>
      <c r="Y211" s="31"/>
      <c r="Z211" s="33"/>
      <c r="AA211" s="33"/>
      <c r="AB211" s="31">
        <v>13173</v>
      </c>
      <c r="AC211" s="33">
        <v>13173</v>
      </c>
      <c r="AD211" s="33">
        <v>13173</v>
      </c>
      <c r="AE211" s="31"/>
      <c r="AF211" s="33"/>
      <c r="AG211" s="33"/>
      <c r="AH211" s="31"/>
      <c r="AI211" s="33"/>
      <c r="AJ211" s="33"/>
      <c r="AK211" s="7"/>
      <c r="AL211" s="8"/>
      <c r="AM211" s="8"/>
    </row>
    <row r="212" spans="1:39" s="2" customFormat="1" ht="35.25" customHeight="1" thickBot="1">
      <c r="A212" s="127" t="s">
        <v>502</v>
      </c>
      <c r="B212" s="124"/>
      <c r="C212" s="149">
        <v>17</v>
      </c>
      <c r="D212" s="149"/>
      <c r="E212" s="149"/>
      <c r="F212" s="223">
        <v>18</v>
      </c>
      <c r="G212" s="223"/>
      <c r="H212" s="223">
        <v>18</v>
      </c>
      <c r="I212" s="223"/>
      <c r="J212" s="223">
        <v>18</v>
      </c>
      <c r="K212" s="224"/>
      <c r="L212" s="225">
        <v>18</v>
      </c>
      <c r="M212" s="223"/>
      <c r="N212" s="224"/>
      <c r="O212" s="225">
        <f t="shared" si="81"/>
        <v>18</v>
      </c>
      <c r="P212" s="226"/>
      <c r="Q212" s="187">
        <f t="shared" si="79"/>
        <v>18</v>
      </c>
      <c r="R212" s="187"/>
      <c r="S212" s="187"/>
      <c r="T212" s="223">
        <v>18</v>
      </c>
      <c r="U212" s="227">
        <v>18</v>
      </c>
      <c r="V212" s="223">
        <v>18</v>
      </c>
      <c r="W212" s="71" t="s">
        <v>5</v>
      </c>
      <c r="X212" s="307"/>
      <c r="Y212" s="31">
        <v>17</v>
      </c>
      <c r="Z212" s="33">
        <v>17</v>
      </c>
      <c r="AA212" s="33">
        <v>17</v>
      </c>
      <c r="AB212" s="31"/>
      <c r="AC212" s="33"/>
      <c r="AD212" s="33"/>
      <c r="AE212" s="31"/>
      <c r="AF212" s="33"/>
      <c r="AG212" s="33"/>
      <c r="AH212" s="31"/>
      <c r="AI212" s="33"/>
      <c r="AJ212" s="33"/>
      <c r="AK212" s="7"/>
      <c r="AL212" s="8"/>
      <c r="AM212" s="8"/>
    </row>
    <row r="213" spans="1:39" s="2" customFormat="1" ht="21" customHeight="1" thickBot="1">
      <c r="A213" s="127" t="s">
        <v>170</v>
      </c>
      <c r="B213" s="124"/>
      <c r="C213" s="149">
        <v>229</v>
      </c>
      <c r="D213" s="149"/>
      <c r="E213" s="149"/>
      <c r="F213" s="223">
        <v>244</v>
      </c>
      <c r="G213" s="223"/>
      <c r="H213" s="223">
        <v>244</v>
      </c>
      <c r="I213" s="223"/>
      <c r="J213" s="223">
        <v>244</v>
      </c>
      <c r="K213" s="224"/>
      <c r="L213" s="225">
        <v>244</v>
      </c>
      <c r="M213" s="223"/>
      <c r="N213" s="224"/>
      <c r="O213" s="225">
        <f t="shared" si="81"/>
        <v>244</v>
      </c>
      <c r="P213" s="226"/>
      <c r="Q213" s="187">
        <f t="shared" si="79"/>
        <v>244</v>
      </c>
      <c r="R213" s="187"/>
      <c r="S213" s="187"/>
      <c r="T213" s="223">
        <v>260</v>
      </c>
      <c r="U213" s="227">
        <v>260</v>
      </c>
      <c r="V213" s="223">
        <v>260</v>
      </c>
      <c r="W213" s="71" t="s">
        <v>5</v>
      </c>
      <c r="X213" s="307"/>
      <c r="Y213" s="31">
        <v>229</v>
      </c>
      <c r="Z213" s="33">
        <v>229</v>
      </c>
      <c r="AA213" s="33">
        <v>229</v>
      </c>
      <c r="AB213" s="31"/>
      <c r="AC213" s="33"/>
      <c r="AD213" s="33"/>
      <c r="AE213" s="31"/>
      <c r="AF213" s="33"/>
      <c r="AG213" s="33"/>
      <c r="AH213" s="31"/>
      <c r="AI213" s="33"/>
      <c r="AJ213" s="33"/>
      <c r="AK213" s="7"/>
      <c r="AL213" s="8"/>
      <c r="AM213" s="8"/>
    </row>
    <row r="214" spans="1:39" s="2" customFormat="1" ht="33" customHeight="1" thickBot="1">
      <c r="A214" s="127" t="s">
        <v>171</v>
      </c>
      <c r="B214" s="124"/>
      <c r="C214" s="149">
        <v>10587</v>
      </c>
      <c r="D214" s="149"/>
      <c r="E214" s="149"/>
      <c r="F214" s="223">
        <v>11286</v>
      </c>
      <c r="G214" s="223"/>
      <c r="H214" s="223">
        <v>11286</v>
      </c>
      <c r="I214" s="223"/>
      <c r="J214" s="223">
        <v>11286</v>
      </c>
      <c r="K214" s="224"/>
      <c r="L214" s="225">
        <v>11286</v>
      </c>
      <c r="M214" s="223"/>
      <c r="N214" s="224"/>
      <c r="O214" s="225">
        <f t="shared" si="81"/>
        <v>11286</v>
      </c>
      <c r="P214" s="226">
        <v>137</v>
      </c>
      <c r="Q214" s="187">
        <f t="shared" si="79"/>
        <v>11423</v>
      </c>
      <c r="R214" s="187"/>
      <c r="S214" s="187"/>
      <c r="T214" s="223">
        <v>14310</v>
      </c>
      <c r="U214" s="227">
        <v>12310</v>
      </c>
      <c r="V214" s="223">
        <v>12310</v>
      </c>
      <c r="W214" s="71" t="s">
        <v>5</v>
      </c>
      <c r="X214" s="307"/>
      <c r="Y214" s="31"/>
      <c r="Z214" s="33"/>
      <c r="AA214" s="33"/>
      <c r="AB214" s="31">
        <v>10587</v>
      </c>
      <c r="AC214" s="33">
        <v>10587</v>
      </c>
      <c r="AD214" s="33">
        <v>10587</v>
      </c>
      <c r="AE214" s="31"/>
      <c r="AF214" s="33"/>
      <c r="AG214" s="33"/>
      <c r="AH214" s="31"/>
      <c r="AI214" s="33"/>
      <c r="AJ214" s="33"/>
      <c r="AK214" s="7"/>
      <c r="AL214" s="8"/>
      <c r="AM214" s="8"/>
    </row>
    <row r="215" spans="1:39" s="2" customFormat="1" ht="18.75" customHeight="1" thickBot="1">
      <c r="A215" s="127" t="s">
        <v>4</v>
      </c>
      <c r="B215" s="124"/>
      <c r="C215" s="149">
        <v>115</v>
      </c>
      <c r="D215" s="149"/>
      <c r="E215" s="149"/>
      <c r="F215" s="223">
        <v>115</v>
      </c>
      <c r="G215" s="223"/>
      <c r="H215" s="223">
        <v>115</v>
      </c>
      <c r="I215" s="223"/>
      <c r="J215" s="223">
        <v>115</v>
      </c>
      <c r="K215" s="224"/>
      <c r="L215" s="225">
        <v>115</v>
      </c>
      <c r="M215" s="223"/>
      <c r="N215" s="224"/>
      <c r="O215" s="225">
        <f t="shared" si="81"/>
        <v>115</v>
      </c>
      <c r="P215" s="226"/>
      <c r="Q215" s="187">
        <f t="shared" si="79"/>
        <v>115</v>
      </c>
      <c r="R215" s="187"/>
      <c r="S215" s="187"/>
      <c r="T215" s="223">
        <v>115</v>
      </c>
      <c r="U215" s="227">
        <v>115</v>
      </c>
      <c r="V215" s="223">
        <v>115</v>
      </c>
      <c r="W215" s="71" t="s">
        <v>414</v>
      </c>
      <c r="X215" s="307"/>
      <c r="Y215" s="31">
        <v>115</v>
      </c>
      <c r="Z215" s="33">
        <v>115</v>
      </c>
      <c r="AA215" s="33">
        <v>115</v>
      </c>
      <c r="AB215" s="31"/>
      <c r="AC215" s="33"/>
      <c r="AD215" s="33"/>
      <c r="AE215" s="31"/>
      <c r="AF215" s="33"/>
      <c r="AG215" s="33"/>
      <c r="AH215" s="31"/>
      <c r="AI215" s="33"/>
      <c r="AJ215" s="33"/>
      <c r="AK215" s="7"/>
      <c r="AL215" s="8"/>
      <c r="AM215" s="8"/>
    </row>
    <row r="216" spans="1:39" s="2" customFormat="1" ht="33" customHeight="1" thickBot="1">
      <c r="A216" s="127" t="s">
        <v>267</v>
      </c>
      <c r="B216" s="124"/>
      <c r="C216" s="149">
        <v>80</v>
      </c>
      <c r="D216" s="149"/>
      <c r="E216" s="149"/>
      <c r="F216" s="223">
        <v>80</v>
      </c>
      <c r="G216" s="223"/>
      <c r="H216" s="223">
        <v>80</v>
      </c>
      <c r="I216" s="223"/>
      <c r="J216" s="223">
        <v>80</v>
      </c>
      <c r="K216" s="224"/>
      <c r="L216" s="225">
        <v>80</v>
      </c>
      <c r="M216" s="223"/>
      <c r="N216" s="224"/>
      <c r="O216" s="225">
        <f t="shared" si="81"/>
        <v>80</v>
      </c>
      <c r="P216" s="226"/>
      <c r="Q216" s="187">
        <f t="shared" si="79"/>
        <v>80</v>
      </c>
      <c r="R216" s="187"/>
      <c r="S216" s="187"/>
      <c r="T216" s="223">
        <v>80</v>
      </c>
      <c r="U216" s="227">
        <v>80</v>
      </c>
      <c r="V216" s="223">
        <v>80</v>
      </c>
      <c r="W216" s="77" t="s">
        <v>10</v>
      </c>
      <c r="X216" s="312"/>
      <c r="Y216" s="33"/>
      <c r="Z216" s="33"/>
      <c r="AA216" s="33"/>
      <c r="AB216" s="33"/>
      <c r="AC216" s="33"/>
      <c r="AD216" s="33"/>
      <c r="AE216" s="33">
        <v>80</v>
      </c>
      <c r="AF216" s="33">
        <v>80</v>
      </c>
      <c r="AG216" s="33">
        <v>80</v>
      </c>
      <c r="AH216" s="33"/>
      <c r="AI216" s="33"/>
      <c r="AJ216" s="33"/>
      <c r="AK216" s="8"/>
      <c r="AL216" s="8"/>
      <c r="AM216" s="8"/>
    </row>
    <row r="217" spans="1:39" s="2" customFormat="1" ht="34.5" customHeight="1" thickBot="1">
      <c r="A217" s="127" t="s">
        <v>172</v>
      </c>
      <c r="B217" s="124"/>
      <c r="C217" s="149">
        <v>9435</v>
      </c>
      <c r="D217" s="149"/>
      <c r="E217" s="149"/>
      <c r="F217" s="223">
        <v>10289</v>
      </c>
      <c r="G217" s="223"/>
      <c r="H217" s="223">
        <v>10289</v>
      </c>
      <c r="I217" s="223"/>
      <c r="J217" s="223">
        <v>10289</v>
      </c>
      <c r="K217" s="224"/>
      <c r="L217" s="225">
        <v>10289</v>
      </c>
      <c r="M217" s="223"/>
      <c r="N217" s="224"/>
      <c r="O217" s="225">
        <f t="shared" si="81"/>
        <v>10289</v>
      </c>
      <c r="P217" s="226"/>
      <c r="Q217" s="187">
        <f t="shared" si="79"/>
        <v>10289</v>
      </c>
      <c r="R217" s="187"/>
      <c r="S217" s="187"/>
      <c r="T217" s="223">
        <v>11278</v>
      </c>
      <c r="U217" s="227">
        <v>11308</v>
      </c>
      <c r="V217" s="223">
        <v>11308</v>
      </c>
      <c r="W217" s="77" t="s">
        <v>10</v>
      </c>
      <c r="X217" s="312"/>
      <c r="Y217" s="33"/>
      <c r="Z217" s="33"/>
      <c r="AA217" s="33"/>
      <c r="AB217" s="33"/>
      <c r="AC217" s="33"/>
      <c r="AD217" s="33"/>
      <c r="AE217" s="33">
        <v>9435</v>
      </c>
      <c r="AF217" s="33">
        <v>7289</v>
      </c>
      <c r="AG217" s="33">
        <v>7289</v>
      </c>
      <c r="AH217" s="33"/>
      <c r="AI217" s="33"/>
      <c r="AJ217" s="33"/>
      <c r="AK217" s="8"/>
      <c r="AL217" s="8"/>
      <c r="AM217" s="8"/>
    </row>
    <row r="218" spans="1:40" s="2" customFormat="1" ht="52.5" customHeight="1" thickBot="1">
      <c r="A218" s="127" t="s">
        <v>173</v>
      </c>
      <c r="B218" s="124"/>
      <c r="C218" s="149">
        <v>124203</v>
      </c>
      <c r="D218" s="149"/>
      <c r="E218" s="149"/>
      <c r="F218" s="223">
        <v>144650</v>
      </c>
      <c r="G218" s="223"/>
      <c r="H218" s="223">
        <v>144650</v>
      </c>
      <c r="I218" s="223"/>
      <c r="J218" s="223">
        <v>144650</v>
      </c>
      <c r="K218" s="224"/>
      <c r="L218" s="225">
        <v>144650</v>
      </c>
      <c r="M218" s="223"/>
      <c r="N218" s="224"/>
      <c r="O218" s="225">
        <f t="shared" si="81"/>
        <v>144650</v>
      </c>
      <c r="P218" s="226"/>
      <c r="Q218" s="187">
        <f t="shared" si="79"/>
        <v>144650</v>
      </c>
      <c r="R218" s="187"/>
      <c r="S218" s="187"/>
      <c r="T218" s="223">
        <v>153139</v>
      </c>
      <c r="U218" s="227">
        <v>171675</v>
      </c>
      <c r="V218" s="223">
        <v>171675</v>
      </c>
      <c r="W218" s="77" t="s">
        <v>367</v>
      </c>
      <c r="X218" s="315">
        <v>390001045</v>
      </c>
      <c r="Y218" s="31"/>
      <c r="Z218" s="33"/>
      <c r="AA218" s="33"/>
      <c r="AB218" s="33"/>
      <c r="AC218" s="33"/>
      <c r="AD218" s="33"/>
      <c r="AE218" s="33">
        <v>124203</v>
      </c>
      <c r="AF218" s="33">
        <v>120939</v>
      </c>
      <c r="AG218" s="33">
        <v>120939</v>
      </c>
      <c r="AH218" s="33"/>
      <c r="AI218" s="33"/>
      <c r="AJ218" s="33"/>
      <c r="AK218" s="8"/>
      <c r="AL218" s="8"/>
      <c r="AM218" s="8"/>
      <c r="AN218" s="18" t="s">
        <v>352</v>
      </c>
    </row>
    <row r="219" spans="1:39" s="2" customFormat="1" ht="36" customHeight="1" thickBot="1">
      <c r="A219" s="127" t="s">
        <v>174</v>
      </c>
      <c r="B219" s="124"/>
      <c r="C219" s="149">
        <v>14074</v>
      </c>
      <c r="D219" s="149"/>
      <c r="E219" s="149"/>
      <c r="F219" s="223">
        <v>15160</v>
      </c>
      <c r="G219" s="223"/>
      <c r="H219" s="223">
        <v>15160</v>
      </c>
      <c r="I219" s="223"/>
      <c r="J219" s="223">
        <v>15160</v>
      </c>
      <c r="K219" s="224"/>
      <c r="L219" s="225">
        <v>15160</v>
      </c>
      <c r="M219" s="223"/>
      <c r="N219" s="224"/>
      <c r="O219" s="225">
        <f t="shared" si="81"/>
        <v>15160</v>
      </c>
      <c r="P219" s="226"/>
      <c r="Q219" s="187">
        <f t="shared" si="79"/>
        <v>15160</v>
      </c>
      <c r="R219" s="187"/>
      <c r="S219" s="187"/>
      <c r="T219" s="223">
        <v>15719</v>
      </c>
      <c r="U219" s="227">
        <v>9010</v>
      </c>
      <c r="V219" s="223">
        <v>9010</v>
      </c>
      <c r="W219" s="77" t="s">
        <v>11</v>
      </c>
      <c r="X219" s="312"/>
      <c r="Y219" s="33"/>
      <c r="Z219" s="33"/>
      <c r="AA219" s="33"/>
      <c r="AB219" s="33"/>
      <c r="AC219" s="33"/>
      <c r="AD219" s="33"/>
      <c r="AE219" s="33">
        <v>14074</v>
      </c>
      <c r="AF219" s="33">
        <v>8226</v>
      </c>
      <c r="AG219" s="33">
        <v>8226</v>
      </c>
      <c r="AH219" s="33"/>
      <c r="AI219" s="33"/>
      <c r="AJ219" s="33"/>
      <c r="AK219" s="8"/>
      <c r="AL219" s="8"/>
      <c r="AM219" s="8"/>
    </row>
    <row r="220" spans="1:39" s="2" customFormat="1" ht="35.25" customHeight="1" thickBot="1">
      <c r="A220" s="127" t="s">
        <v>370</v>
      </c>
      <c r="B220" s="124"/>
      <c r="C220" s="149"/>
      <c r="D220" s="149"/>
      <c r="E220" s="149"/>
      <c r="F220" s="223">
        <v>1920</v>
      </c>
      <c r="G220" s="223"/>
      <c r="H220" s="223">
        <v>1920</v>
      </c>
      <c r="I220" s="223"/>
      <c r="J220" s="223">
        <v>1920</v>
      </c>
      <c r="K220" s="224"/>
      <c r="L220" s="225">
        <v>1920</v>
      </c>
      <c r="M220" s="223"/>
      <c r="N220" s="224"/>
      <c r="O220" s="225">
        <f t="shared" si="81"/>
        <v>1920</v>
      </c>
      <c r="P220" s="226">
        <v>800</v>
      </c>
      <c r="Q220" s="187">
        <f t="shared" si="79"/>
        <v>2720</v>
      </c>
      <c r="R220" s="187"/>
      <c r="S220" s="187"/>
      <c r="T220" s="223">
        <v>2720</v>
      </c>
      <c r="U220" s="227">
        <v>2720</v>
      </c>
      <c r="V220" s="223">
        <v>2720</v>
      </c>
      <c r="W220" s="77" t="s">
        <v>20</v>
      </c>
      <c r="X220" s="312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8"/>
      <c r="AL220" s="8"/>
      <c r="AM220" s="8"/>
    </row>
    <row r="221" spans="1:39" s="2" customFormat="1" ht="21" customHeight="1" thickBot="1">
      <c r="A221" s="127" t="s">
        <v>175</v>
      </c>
      <c r="B221" s="124"/>
      <c r="C221" s="149">
        <v>15</v>
      </c>
      <c r="D221" s="149"/>
      <c r="E221" s="149"/>
      <c r="F221" s="223">
        <v>6</v>
      </c>
      <c r="G221" s="223"/>
      <c r="H221" s="223">
        <v>6</v>
      </c>
      <c r="I221" s="223"/>
      <c r="J221" s="223">
        <v>6</v>
      </c>
      <c r="K221" s="224"/>
      <c r="L221" s="225">
        <v>6</v>
      </c>
      <c r="M221" s="223"/>
      <c r="N221" s="224"/>
      <c r="O221" s="225">
        <f t="shared" si="81"/>
        <v>6</v>
      </c>
      <c r="P221" s="226"/>
      <c r="Q221" s="187">
        <f t="shared" si="79"/>
        <v>6</v>
      </c>
      <c r="R221" s="187"/>
      <c r="S221" s="187"/>
      <c r="T221" s="223">
        <v>3</v>
      </c>
      <c r="U221" s="227">
        <v>3</v>
      </c>
      <c r="V221" s="223">
        <v>3</v>
      </c>
      <c r="W221" s="71" t="s">
        <v>20</v>
      </c>
      <c r="X221" s="307"/>
      <c r="Y221" s="33"/>
      <c r="Z221" s="33"/>
      <c r="AA221" s="33"/>
      <c r="AB221" s="33">
        <v>15</v>
      </c>
      <c r="AC221" s="33">
        <v>15</v>
      </c>
      <c r="AD221" s="33">
        <v>15</v>
      </c>
      <c r="AE221" s="33"/>
      <c r="AF221" s="33"/>
      <c r="AG221" s="33"/>
      <c r="AH221" s="33"/>
      <c r="AI221" s="33"/>
      <c r="AJ221" s="33"/>
      <c r="AK221" s="8"/>
      <c r="AL221" s="8"/>
      <c r="AM221" s="8"/>
    </row>
    <row r="222" spans="1:39" s="2" customFormat="1" ht="21" customHeight="1" thickBot="1">
      <c r="A222" s="127" t="s">
        <v>176</v>
      </c>
      <c r="B222" s="124"/>
      <c r="C222" s="149">
        <v>7880</v>
      </c>
      <c r="D222" s="149"/>
      <c r="E222" s="149"/>
      <c r="F222" s="223">
        <v>9219</v>
      </c>
      <c r="G222" s="223"/>
      <c r="H222" s="223">
        <v>9219</v>
      </c>
      <c r="I222" s="223"/>
      <c r="J222" s="223">
        <v>9219</v>
      </c>
      <c r="K222" s="224"/>
      <c r="L222" s="225">
        <v>9219</v>
      </c>
      <c r="M222" s="223"/>
      <c r="N222" s="224"/>
      <c r="O222" s="225">
        <f t="shared" si="81"/>
        <v>9219</v>
      </c>
      <c r="P222" s="226"/>
      <c r="Q222" s="187">
        <f t="shared" si="79"/>
        <v>9219</v>
      </c>
      <c r="R222" s="187"/>
      <c r="S222" s="187"/>
      <c r="T222" s="223">
        <v>9600</v>
      </c>
      <c r="U222" s="227">
        <v>9600</v>
      </c>
      <c r="V222" s="223">
        <v>9600</v>
      </c>
      <c r="W222" s="71" t="s">
        <v>21</v>
      </c>
      <c r="X222" s="307"/>
      <c r="Y222" s="33"/>
      <c r="Z222" s="33"/>
      <c r="AA222" s="33"/>
      <c r="AB222" s="33">
        <v>7880</v>
      </c>
      <c r="AC222" s="33">
        <v>7880</v>
      </c>
      <c r="AD222" s="33">
        <v>7880</v>
      </c>
      <c r="AE222" s="33"/>
      <c r="AF222" s="33"/>
      <c r="AG222" s="33"/>
      <c r="AH222" s="33"/>
      <c r="AI222" s="33"/>
      <c r="AJ222" s="33"/>
      <c r="AK222" s="8"/>
      <c r="AL222" s="8"/>
      <c r="AM222" s="8"/>
    </row>
    <row r="223" spans="1:39" s="2" customFormat="1" ht="21" customHeight="1" thickBot="1">
      <c r="A223" s="127" t="s">
        <v>177</v>
      </c>
      <c r="B223" s="124"/>
      <c r="C223" s="149">
        <v>50</v>
      </c>
      <c r="D223" s="149"/>
      <c r="E223" s="149"/>
      <c r="F223" s="223">
        <v>56</v>
      </c>
      <c r="G223" s="223"/>
      <c r="H223" s="223">
        <v>56</v>
      </c>
      <c r="I223" s="223"/>
      <c r="J223" s="223">
        <v>56</v>
      </c>
      <c r="K223" s="224"/>
      <c r="L223" s="225">
        <v>56</v>
      </c>
      <c r="M223" s="223"/>
      <c r="N223" s="224"/>
      <c r="O223" s="225">
        <f t="shared" si="81"/>
        <v>56</v>
      </c>
      <c r="P223" s="226"/>
      <c r="Q223" s="187">
        <f t="shared" si="79"/>
        <v>56</v>
      </c>
      <c r="R223" s="187"/>
      <c r="S223" s="187"/>
      <c r="T223" s="223">
        <v>59</v>
      </c>
      <c r="U223" s="227">
        <v>59</v>
      </c>
      <c r="V223" s="223">
        <v>59</v>
      </c>
      <c r="W223" s="71" t="s">
        <v>24</v>
      </c>
      <c r="X223" s="307"/>
      <c r="Y223" s="33"/>
      <c r="Z223" s="33"/>
      <c r="AA223" s="33"/>
      <c r="AB223" s="33">
        <v>50</v>
      </c>
      <c r="AC223" s="33">
        <v>50</v>
      </c>
      <c r="AD223" s="33">
        <v>50</v>
      </c>
      <c r="AE223" s="33"/>
      <c r="AF223" s="33"/>
      <c r="AG223" s="33"/>
      <c r="AH223" s="33"/>
      <c r="AI223" s="33"/>
      <c r="AJ223" s="33"/>
      <c r="AK223" s="8"/>
      <c r="AL223" s="8"/>
      <c r="AM223" s="8"/>
    </row>
    <row r="224" spans="1:39" s="2" customFormat="1" ht="22.5" customHeight="1" thickBot="1">
      <c r="A224" s="127" t="s">
        <v>506</v>
      </c>
      <c r="B224" s="124"/>
      <c r="C224" s="149">
        <v>2.7</v>
      </c>
      <c r="D224" s="149"/>
      <c r="E224" s="149"/>
      <c r="F224" s="223">
        <v>590</v>
      </c>
      <c r="G224" s="223"/>
      <c r="H224" s="223">
        <v>590</v>
      </c>
      <c r="I224" s="223"/>
      <c r="J224" s="223">
        <v>590</v>
      </c>
      <c r="K224" s="224"/>
      <c r="L224" s="225">
        <v>590</v>
      </c>
      <c r="M224" s="223"/>
      <c r="N224" s="224"/>
      <c r="O224" s="225">
        <f t="shared" si="81"/>
        <v>590</v>
      </c>
      <c r="P224" s="226">
        <v>-520</v>
      </c>
      <c r="Q224" s="187">
        <f t="shared" si="79"/>
        <v>70</v>
      </c>
      <c r="R224" s="187"/>
      <c r="S224" s="187"/>
      <c r="T224" s="223">
        <v>27</v>
      </c>
      <c r="U224" s="227">
        <v>27</v>
      </c>
      <c r="V224" s="223">
        <v>27</v>
      </c>
      <c r="W224" s="71" t="s">
        <v>21</v>
      </c>
      <c r="X224" s="307"/>
      <c r="Y224" s="33"/>
      <c r="Z224" s="33"/>
      <c r="AA224" s="33"/>
      <c r="AB224" s="33">
        <v>2.7</v>
      </c>
      <c r="AC224" s="33">
        <v>2.7</v>
      </c>
      <c r="AD224" s="33">
        <v>2.7</v>
      </c>
      <c r="AE224" s="33"/>
      <c r="AF224" s="33"/>
      <c r="AG224" s="33"/>
      <c r="AH224" s="33"/>
      <c r="AI224" s="33"/>
      <c r="AJ224" s="33"/>
      <c r="AK224" s="8"/>
      <c r="AL224" s="8"/>
      <c r="AM224" s="8"/>
    </row>
    <row r="225" spans="1:39" s="2" customFormat="1" ht="50.25" customHeight="1" thickBot="1">
      <c r="A225" s="127" t="s">
        <v>178</v>
      </c>
      <c r="B225" s="124"/>
      <c r="C225" s="149">
        <v>4</v>
      </c>
      <c r="D225" s="149"/>
      <c r="E225" s="149"/>
      <c r="F225" s="223">
        <v>7</v>
      </c>
      <c r="G225" s="223"/>
      <c r="H225" s="223">
        <v>7</v>
      </c>
      <c r="I225" s="223"/>
      <c r="J225" s="223">
        <v>7</v>
      </c>
      <c r="K225" s="224"/>
      <c r="L225" s="225">
        <v>7</v>
      </c>
      <c r="M225" s="223"/>
      <c r="N225" s="224"/>
      <c r="O225" s="225">
        <f t="shared" si="81"/>
        <v>7</v>
      </c>
      <c r="P225" s="226"/>
      <c r="Q225" s="187">
        <f t="shared" si="79"/>
        <v>7</v>
      </c>
      <c r="R225" s="187"/>
      <c r="S225" s="187"/>
      <c r="T225" s="223">
        <v>5</v>
      </c>
      <c r="U225" s="227">
        <v>5</v>
      </c>
      <c r="V225" s="223">
        <v>5</v>
      </c>
      <c r="W225" s="71" t="s">
        <v>24</v>
      </c>
      <c r="X225" s="307"/>
      <c r="Y225" s="33"/>
      <c r="Z225" s="33"/>
      <c r="AA225" s="33"/>
      <c r="AB225" s="33">
        <v>4</v>
      </c>
      <c r="AC225" s="33">
        <v>4</v>
      </c>
      <c r="AD225" s="33">
        <v>4</v>
      </c>
      <c r="AE225" s="33"/>
      <c r="AF225" s="33"/>
      <c r="AG225" s="33"/>
      <c r="AH225" s="33"/>
      <c r="AI225" s="33"/>
      <c r="AJ225" s="33"/>
      <c r="AK225" s="8"/>
      <c r="AL225" s="8"/>
      <c r="AM225" s="8"/>
    </row>
    <row r="226" spans="1:39" s="2" customFormat="1" ht="34.5" customHeight="1" thickBot="1">
      <c r="A226" s="127" t="s">
        <v>179</v>
      </c>
      <c r="B226" s="124"/>
      <c r="C226" s="149">
        <v>200</v>
      </c>
      <c r="D226" s="149"/>
      <c r="E226" s="149"/>
      <c r="F226" s="223">
        <v>310</v>
      </c>
      <c r="G226" s="223"/>
      <c r="H226" s="223">
        <v>310</v>
      </c>
      <c r="I226" s="223"/>
      <c r="J226" s="223">
        <v>310</v>
      </c>
      <c r="K226" s="224"/>
      <c r="L226" s="225">
        <v>310</v>
      </c>
      <c r="M226" s="223"/>
      <c r="N226" s="224"/>
      <c r="O226" s="225">
        <f t="shared" si="81"/>
        <v>310</v>
      </c>
      <c r="P226" s="226">
        <v>-50</v>
      </c>
      <c r="Q226" s="187">
        <f t="shared" si="79"/>
        <v>260</v>
      </c>
      <c r="R226" s="187"/>
      <c r="S226" s="187"/>
      <c r="T226" s="223">
        <v>260</v>
      </c>
      <c r="U226" s="227">
        <v>260</v>
      </c>
      <c r="V226" s="223">
        <v>260</v>
      </c>
      <c r="W226" s="71" t="s">
        <v>25</v>
      </c>
      <c r="X226" s="307"/>
      <c r="Y226" s="33"/>
      <c r="Z226" s="33"/>
      <c r="AA226" s="33"/>
      <c r="AB226" s="33"/>
      <c r="AC226" s="33"/>
      <c r="AD226" s="33"/>
      <c r="AE226" s="33">
        <v>200</v>
      </c>
      <c r="AF226" s="33">
        <v>200</v>
      </c>
      <c r="AG226" s="33">
        <v>200</v>
      </c>
      <c r="AH226" s="33"/>
      <c r="AI226" s="33"/>
      <c r="AJ226" s="33"/>
      <c r="AK226" s="8"/>
      <c r="AL226" s="8"/>
      <c r="AM226" s="8"/>
    </row>
    <row r="227" spans="1:39" s="2" customFormat="1" ht="21" customHeight="1" thickBot="1">
      <c r="A227" s="127" t="s">
        <v>180</v>
      </c>
      <c r="B227" s="124"/>
      <c r="C227" s="149">
        <v>50</v>
      </c>
      <c r="D227" s="149"/>
      <c r="E227" s="149"/>
      <c r="F227" s="223">
        <v>50</v>
      </c>
      <c r="G227" s="223"/>
      <c r="H227" s="223">
        <v>50</v>
      </c>
      <c r="I227" s="223"/>
      <c r="J227" s="223">
        <v>50</v>
      </c>
      <c r="K227" s="224"/>
      <c r="L227" s="225">
        <v>50</v>
      </c>
      <c r="M227" s="223"/>
      <c r="N227" s="224"/>
      <c r="O227" s="225">
        <f t="shared" si="81"/>
        <v>50</v>
      </c>
      <c r="P227" s="226"/>
      <c r="Q227" s="187">
        <f t="shared" si="79"/>
        <v>50</v>
      </c>
      <c r="R227" s="187"/>
      <c r="S227" s="187"/>
      <c r="T227" s="223">
        <v>19</v>
      </c>
      <c r="U227" s="227">
        <v>19</v>
      </c>
      <c r="V227" s="223">
        <v>19</v>
      </c>
      <c r="W227" s="71" t="s">
        <v>25</v>
      </c>
      <c r="X227" s="307"/>
      <c r="Y227" s="33"/>
      <c r="Z227" s="33"/>
      <c r="AA227" s="33"/>
      <c r="AB227" s="33">
        <v>50</v>
      </c>
      <c r="AC227" s="33">
        <v>50</v>
      </c>
      <c r="AD227" s="33">
        <v>50</v>
      </c>
      <c r="AE227" s="33"/>
      <c r="AF227" s="33"/>
      <c r="AG227" s="33"/>
      <c r="AH227" s="33"/>
      <c r="AI227" s="33"/>
      <c r="AJ227" s="33"/>
      <c r="AK227" s="8"/>
      <c r="AL227" s="8"/>
      <c r="AM227" s="8"/>
    </row>
    <row r="228" spans="1:39" s="2" customFormat="1" ht="21" customHeight="1" thickBot="1">
      <c r="A228" s="127" t="s">
        <v>181</v>
      </c>
      <c r="B228" s="124"/>
      <c r="C228" s="149">
        <v>226</v>
      </c>
      <c r="D228" s="149"/>
      <c r="E228" s="149"/>
      <c r="F228" s="223">
        <v>211</v>
      </c>
      <c r="G228" s="223"/>
      <c r="H228" s="223">
        <v>211</v>
      </c>
      <c r="I228" s="223"/>
      <c r="J228" s="223">
        <v>211</v>
      </c>
      <c r="K228" s="224"/>
      <c r="L228" s="225">
        <v>211</v>
      </c>
      <c r="M228" s="223"/>
      <c r="N228" s="224"/>
      <c r="O228" s="225">
        <f t="shared" si="81"/>
        <v>211</v>
      </c>
      <c r="P228" s="226"/>
      <c r="Q228" s="187">
        <f t="shared" si="79"/>
        <v>211</v>
      </c>
      <c r="R228" s="187"/>
      <c r="S228" s="187"/>
      <c r="T228" s="223">
        <v>189</v>
      </c>
      <c r="U228" s="227">
        <v>189</v>
      </c>
      <c r="V228" s="223">
        <v>189</v>
      </c>
      <c r="W228" s="71" t="s">
        <v>26</v>
      </c>
      <c r="X228" s="307"/>
      <c r="Y228" s="33"/>
      <c r="Z228" s="33"/>
      <c r="AA228" s="33"/>
      <c r="AB228" s="33">
        <v>226</v>
      </c>
      <c r="AC228" s="33">
        <v>226</v>
      </c>
      <c r="AD228" s="33">
        <v>226</v>
      </c>
      <c r="AE228" s="33"/>
      <c r="AF228" s="33"/>
      <c r="AG228" s="33"/>
      <c r="AH228" s="33"/>
      <c r="AI228" s="33"/>
      <c r="AJ228" s="33"/>
      <c r="AK228" s="8"/>
      <c r="AL228" s="8"/>
      <c r="AM228" s="8"/>
    </row>
    <row r="229" spans="1:39" s="2" customFormat="1" ht="21" customHeight="1" thickBot="1">
      <c r="A229" s="127" t="s">
        <v>182</v>
      </c>
      <c r="B229" s="124"/>
      <c r="C229" s="149">
        <v>12693</v>
      </c>
      <c r="D229" s="149"/>
      <c r="E229" s="149"/>
      <c r="F229" s="223">
        <v>14286</v>
      </c>
      <c r="G229" s="223"/>
      <c r="H229" s="223">
        <v>14286</v>
      </c>
      <c r="I229" s="223"/>
      <c r="J229" s="223">
        <v>14286</v>
      </c>
      <c r="K229" s="224"/>
      <c r="L229" s="225">
        <v>14286</v>
      </c>
      <c r="M229" s="223"/>
      <c r="N229" s="224"/>
      <c r="O229" s="225">
        <f t="shared" si="81"/>
        <v>14286</v>
      </c>
      <c r="P229" s="226"/>
      <c r="Q229" s="187">
        <f t="shared" si="79"/>
        <v>14286</v>
      </c>
      <c r="R229" s="187"/>
      <c r="S229" s="187"/>
      <c r="T229" s="223">
        <v>15035</v>
      </c>
      <c r="U229" s="227">
        <v>13389</v>
      </c>
      <c r="V229" s="223">
        <v>13389</v>
      </c>
      <c r="W229" s="71" t="s">
        <v>26</v>
      </c>
      <c r="X229" s="307"/>
      <c r="Y229" s="33"/>
      <c r="Z229" s="33"/>
      <c r="AA229" s="33"/>
      <c r="AB229" s="33">
        <v>12693</v>
      </c>
      <c r="AC229" s="33">
        <v>12190</v>
      </c>
      <c r="AD229" s="33">
        <v>11676</v>
      </c>
      <c r="AE229" s="33"/>
      <c r="AF229" s="33"/>
      <c r="AG229" s="33"/>
      <c r="AH229" s="33"/>
      <c r="AI229" s="33"/>
      <c r="AJ229" s="33"/>
      <c r="AK229" s="8"/>
      <c r="AL229" s="8"/>
      <c r="AM229" s="8"/>
    </row>
    <row r="230" spans="1:39" s="2" customFormat="1" ht="21" customHeight="1" thickBot="1">
      <c r="A230" s="127" t="s">
        <v>183</v>
      </c>
      <c r="B230" s="124"/>
      <c r="C230" s="149">
        <v>1373</v>
      </c>
      <c r="D230" s="149"/>
      <c r="E230" s="149"/>
      <c r="F230" s="223">
        <v>937</v>
      </c>
      <c r="G230" s="223"/>
      <c r="H230" s="223">
        <v>937</v>
      </c>
      <c r="I230" s="223"/>
      <c r="J230" s="223">
        <v>937</v>
      </c>
      <c r="K230" s="224"/>
      <c r="L230" s="225">
        <v>937</v>
      </c>
      <c r="M230" s="223"/>
      <c r="N230" s="224">
        <v>2.4</v>
      </c>
      <c r="O230" s="225">
        <f>L230+N230</f>
        <v>939.4</v>
      </c>
      <c r="P230" s="226">
        <v>-100</v>
      </c>
      <c r="Q230" s="187">
        <f t="shared" si="79"/>
        <v>839.4</v>
      </c>
      <c r="R230" s="187"/>
      <c r="S230" s="187"/>
      <c r="T230" s="223">
        <v>1272</v>
      </c>
      <c r="U230" s="227">
        <v>1272</v>
      </c>
      <c r="V230" s="223">
        <v>1272</v>
      </c>
      <c r="W230" s="71" t="s">
        <v>27</v>
      </c>
      <c r="X230" s="307"/>
      <c r="Y230" s="33"/>
      <c r="Z230" s="33"/>
      <c r="AA230" s="33"/>
      <c r="AB230" s="33">
        <v>1373</v>
      </c>
      <c r="AC230" s="33">
        <v>1373</v>
      </c>
      <c r="AD230" s="33">
        <v>1373</v>
      </c>
      <c r="AE230" s="33"/>
      <c r="AF230" s="33"/>
      <c r="AG230" s="33"/>
      <c r="AH230" s="33"/>
      <c r="AI230" s="33"/>
      <c r="AJ230" s="33"/>
      <c r="AK230" s="8"/>
      <c r="AL230" s="8"/>
      <c r="AM230" s="8"/>
    </row>
    <row r="231" spans="1:39" s="2" customFormat="1" ht="34.5" customHeight="1" thickBot="1">
      <c r="A231" s="127" t="s">
        <v>184</v>
      </c>
      <c r="B231" s="124"/>
      <c r="C231" s="149">
        <v>37788</v>
      </c>
      <c r="D231" s="149"/>
      <c r="E231" s="149"/>
      <c r="F231" s="223">
        <v>47934</v>
      </c>
      <c r="G231" s="223"/>
      <c r="H231" s="223">
        <v>47934</v>
      </c>
      <c r="I231" s="223"/>
      <c r="J231" s="223">
        <v>47934</v>
      </c>
      <c r="K231" s="224"/>
      <c r="L231" s="225">
        <v>47934</v>
      </c>
      <c r="M231" s="223"/>
      <c r="N231" s="224"/>
      <c r="O231" s="225">
        <f t="shared" si="81"/>
        <v>47934</v>
      </c>
      <c r="P231" s="226"/>
      <c r="Q231" s="187">
        <f t="shared" si="79"/>
        <v>47934</v>
      </c>
      <c r="R231" s="187"/>
      <c r="S231" s="187"/>
      <c r="T231" s="223">
        <v>48968</v>
      </c>
      <c r="U231" s="227">
        <v>48968</v>
      </c>
      <c r="V231" s="223">
        <v>48968</v>
      </c>
      <c r="W231" s="71" t="s">
        <v>27</v>
      </c>
      <c r="X231" s="307"/>
      <c r="Y231" s="33"/>
      <c r="Z231" s="33"/>
      <c r="AA231" s="33"/>
      <c r="AB231" s="33">
        <v>37788</v>
      </c>
      <c r="AC231" s="33">
        <v>37788</v>
      </c>
      <c r="AD231" s="33">
        <v>37788</v>
      </c>
      <c r="AE231" s="33"/>
      <c r="AF231" s="33"/>
      <c r="AG231" s="33"/>
      <c r="AH231" s="33"/>
      <c r="AI231" s="33"/>
      <c r="AJ231" s="33"/>
      <c r="AK231" s="8"/>
      <c r="AL231" s="8"/>
      <c r="AM231" s="8"/>
    </row>
    <row r="232" spans="1:39" s="2" customFormat="1" ht="20.25" customHeight="1" thickBot="1">
      <c r="A232" s="127" t="s">
        <v>185</v>
      </c>
      <c r="B232" s="124"/>
      <c r="C232" s="149">
        <v>8.4</v>
      </c>
      <c r="D232" s="149"/>
      <c r="E232" s="149"/>
      <c r="F232" s="223">
        <v>8.9</v>
      </c>
      <c r="G232" s="223"/>
      <c r="H232" s="223">
        <v>8.9</v>
      </c>
      <c r="I232" s="223"/>
      <c r="J232" s="223">
        <v>8.9</v>
      </c>
      <c r="K232" s="224"/>
      <c r="L232" s="225">
        <v>8.9</v>
      </c>
      <c r="M232" s="223"/>
      <c r="N232" s="224"/>
      <c r="O232" s="225">
        <f>L232+N232</f>
        <v>8.9</v>
      </c>
      <c r="P232" s="226"/>
      <c r="Q232" s="187">
        <f t="shared" si="79"/>
        <v>8.9</v>
      </c>
      <c r="R232" s="187"/>
      <c r="S232" s="187"/>
      <c r="T232" s="223">
        <v>8.9</v>
      </c>
      <c r="U232" s="227">
        <v>8.9</v>
      </c>
      <c r="V232" s="223">
        <v>8.9</v>
      </c>
      <c r="W232" s="71" t="s">
        <v>30</v>
      </c>
      <c r="X232" s="307"/>
      <c r="Y232" s="33"/>
      <c r="Z232" s="33"/>
      <c r="AA232" s="33"/>
      <c r="AB232" s="33"/>
      <c r="AC232" s="33"/>
      <c r="AD232" s="33"/>
      <c r="AE232" s="33"/>
      <c r="AF232" s="33"/>
      <c r="AG232" s="33"/>
      <c r="AH232" s="33">
        <v>8.4</v>
      </c>
      <c r="AI232" s="33">
        <v>8.4</v>
      </c>
      <c r="AJ232" s="33">
        <v>8.4</v>
      </c>
      <c r="AK232" s="8"/>
      <c r="AL232" s="8"/>
      <c r="AM232" s="8"/>
    </row>
    <row r="233" spans="1:39" s="2" customFormat="1" ht="21" customHeight="1" thickBot="1">
      <c r="A233" s="127" t="s">
        <v>186</v>
      </c>
      <c r="B233" s="124"/>
      <c r="C233" s="149">
        <v>980</v>
      </c>
      <c r="D233" s="149"/>
      <c r="E233" s="149"/>
      <c r="F233" s="223">
        <v>1031</v>
      </c>
      <c r="G233" s="223"/>
      <c r="H233" s="223">
        <v>1031</v>
      </c>
      <c r="I233" s="223"/>
      <c r="J233" s="223">
        <v>1031</v>
      </c>
      <c r="K233" s="224"/>
      <c r="L233" s="225">
        <v>1031</v>
      </c>
      <c r="M233" s="223"/>
      <c r="N233" s="224"/>
      <c r="O233" s="225">
        <f t="shared" si="81"/>
        <v>1031</v>
      </c>
      <c r="P233" s="226"/>
      <c r="Q233" s="187">
        <f t="shared" si="79"/>
        <v>1031</v>
      </c>
      <c r="R233" s="187"/>
      <c r="S233" s="187"/>
      <c r="T233" s="223">
        <v>1031</v>
      </c>
      <c r="U233" s="227">
        <v>1031</v>
      </c>
      <c r="V233" s="223">
        <v>1031</v>
      </c>
      <c r="W233" s="71" t="s">
        <v>28</v>
      </c>
      <c r="X233" s="307"/>
      <c r="Y233" s="33"/>
      <c r="Z233" s="33"/>
      <c r="AA233" s="33"/>
      <c r="AB233" s="33"/>
      <c r="AC233" s="33"/>
      <c r="AD233" s="33"/>
      <c r="AE233" s="33">
        <v>980</v>
      </c>
      <c r="AF233" s="33">
        <v>980</v>
      </c>
      <c r="AG233" s="33">
        <v>980</v>
      </c>
      <c r="AH233" s="33"/>
      <c r="AI233" s="33"/>
      <c r="AJ233" s="33"/>
      <c r="AK233" s="13"/>
      <c r="AL233" s="13"/>
      <c r="AM233" s="13"/>
    </row>
    <row r="234" spans="1:39" s="2" customFormat="1" ht="34.5" customHeight="1" thickBot="1">
      <c r="A234" s="127" t="s">
        <v>187</v>
      </c>
      <c r="B234" s="124"/>
      <c r="C234" s="149">
        <v>44</v>
      </c>
      <c r="D234" s="149"/>
      <c r="E234" s="149"/>
      <c r="F234" s="223">
        <v>55</v>
      </c>
      <c r="G234" s="223"/>
      <c r="H234" s="223">
        <v>55</v>
      </c>
      <c r="I234" s="223"/>
      <c r="J234" s="223">
        <v>55</v>
      </c>
      <c r="K234" s="224"/>
      <c r="L234" s="225">
        <v>55</v>
      </c>
      <c r="M234" s="223"/>
      <c r="N234" s="224"/>
      <c r="O234" s="225">
        <f t="shared" si="81"/>
        <v>55</v>
      </c>
      <c r="P234" s="226"/>
      <c r="Q234" s="187">
        <f t="shared" si="79"/>
        <v>55</v>
      </c>
      <c r="R234" s="187"/>
      <c r="S234" s="187"/>
      <c r="T234" s="223">
        <v>62</v>
      </c>
      <c r="U234" s="227">
        <v>62</v>
      </c>
      <c r="V234" s="223">
        <v>62</v>
      </c>
      <c r="W234" s="71" t="s">
        <v>29</v>
      </c>
      <c r="X234" s="307"/>
      <c r="Y234" s="33"/>
      <c r="Z234" s="33"/>
      <c r="AA234" s="33"/>
      <c r="AB234" s="33">
        <v>44</v>
      </c>
      <c r="AC234" s="33">
        <v>44</v>
      </c>
      <c r="AD234" s="33">
        <v>44</v>
      </c>
      <c r="AE234" s="33"/>
      <c r="AF234" s="33"/>
      <c r="AG234" s="33"/>
      <c r="AH234" s="33"/>
      <c r="AI234" s="33"/>
      <c r="AJ234" s="33"/>
      <c r="AK234" s="8"/>
      <c r="AL234" s="8"/>
      <c r="AM234" s="8"/>
    </row>
    <row r="235" spans="1:39" s="2" customFormat="1" ht="34.5" customHeight="1" thickBot="1">
      <c r="A235" s="127" t="s">
        <v>188</v>
      </c>
      <c r="B235" s="124"/>
      <c r="C235" s="149">
        <v>349</v>
      </c>
      <c r="D235" s="149"/>
      <c r="E235" s="149"/>
      <c r="F235" s="223">
        <v>349</v>
      </c>
      <c r="G235" s="223"/>
      <c r="H235" s="223">
        <v>349</v>
      </c>
      <c r="I235" s="223"/>
      <c r="J235" s="223">
        <v>349</v>
      </c>
      <c r="K235" s="224"/>
      <c r="L235" s="225">
        <v>349</v>
      </c>
      <c r="M235" s="223"/>
      <c r="N235" s="224"/>
      <c r="O235" s="225">
        <f t="shared" si="81"/>
        <v>349</v>
      </c>
      <c r="P235" s="226"/>
      <c r="Q235" s="187">
        <f t="shared" si="79"/>
        <v>349</v>
      </c>
      <c r="R235" s="187"/>
      <c r="S235" s="187"/>
      <c r="T235" s="223">
        <v>320</v>
      </c>
      <c r="U235" s="227">
        <v>320</v>
      </c>
      <c r="V235" s="223">
        <v>320</v>
      </c>
      <c r="W235" s="71" t="s">
        <v>29</v>
      </c>
      <c r="X235" s="307"/>
      <c r="Y235" s="33"/>
      <c r="Z235" s="33"/>
      <c r="AA235" s="33"/>
      <c r="AB235" s="33"/>
      <c r="AC235" s="33"/>
      <c r="AD235" s="33"/>
      <c r="AE235" s="33">
        <v>349</v>
      </c>
      <c r="AF235" s="33">
        <v>349</v>
      </c>
      <c r="AG235" s="33">
        <v>349</v>
      </c>
      <c r="AH235" s="33"/>
      <c r="AI235" s="33"/>
      <c r="AJ235" s="33"/>
      <c r="AK235" s="8"/>
      <c r="AL235" s="8"/>
      <c r="AM235" s="8"/>
    </row>
    <row r="236" spans="1:39" s="2" customFormat="1" ht="65.25" customHeight="1" thickBot="1">
      <c r="A236" s="127" t="s">
        <v>189</v>
      </c>
      <c r="B236" s="124"/>
      <c r="C236" s="149">
        <v>56</v>
      </c>
      <c r="D236" s="149"/>
      <c r="E236" s="149"/>
      <c r="F236" s="223">
        <v>60</v>
      </c>
      <c r="G236" s="223"/>
      <c r="H236" s="223">
        <v>60</v>
      </c>
      <c r="I236" s="223"/>
      <c r="J236" s="223">
        <v>60</v>
      </c>
      <c r="K236" s="224"/>
      <c r="L236" s="225">
        <v>60</v>
      </c>
      <c r="M236" s="223"/>
      <c r="N236" s="224"/>
      <c r="O236" s="225">
        <f t="shared" si="81"/>
        <v>60</v>
      </c>
      <c r="P236" s="226"/>
      <c r="Q236" s="187">
        <f t="shared" si="79"/>
        <v>60</v>
      </c>
      <c r="R236" s="187"/>
      <c r="S236" s="187"/>
      <c r="T236" s="223">
        <v>20</v>
      </c>
      <c r="U236" s="227">
        <v>20</v>
      </c>
      <c r="V236" s="223">
        <v>20</v>
      </c>
      <c r="W236" s="71" t="s">
        <v>30</v>
      </c>
      <c r="X236" s="307"/>
      <c r="Y236" s="33"/>
      <c r="Z236" s="33"/>
      <c r="AA236" s="33"/>
      <c r="AB236" s="33"/>
      <c r="AC236" s="33"/>
      <c r="AD236" s="33"/>
      <c r="AE236" s="33">
        <v>56</v>
      </c>
      <c r="AF236" s="33">
        <v>56</v>
      </c>
      <c r="AG236" s="33">
        <v>56</v>
      </c>
      <c r="AH236" s="33"/>
      <c r="AI236" s="33"/>
      <c r="AJ236" s="33"/>
      <c r="AK236" s="8"/>
      <c r="AL236" s="8"/>
      <c r="AM236" s="8"/>
    </row>
    <row r="237" spans="1:39" s="2" customFormat="1" ht="48" customHeight="1" thickBot="1">
      <c r="A237" s="127" t="s">
        <v>190</v>
      </c>
      <c r="B237" s="124"/>
      <c r="C237" s="149">
        <v>120</v>
      </c>
      <c r="D237" s="149"/>
      <c r="E237" s="149"/>
      <c r="F237" s="223">
        <v>120</v>
      </c>
      <c r="G237" s="223"/>
      <c r="H237" s="223">
        <v>120</v>
      </c>
      <c r="I237" s="223"/>
      <c r="J237" s="223">
        <v>120</v>
      </c>
      <c r="K237" s="224"/>
      <c r="L237" s="225">
        <v>120</v>
      </c>
      <c r="M237" s="223"/>
      <c r="N237" s="224"/>
      <c r="O237" s="225">
        <f t="shared" si="81"/>
        <v>120</v>
      </c>
      <c r="P237" s="226"/>
      <c r="Q237" s="187">
        <f t="shared" si="79"/>
        <v>120</v>
      </c>
      <c r="R237" s="187"/>
      <c r="S237" s="187"/>
      <c r="T237" s="223">
        <v>90</v>
      </c>
      <c r="U237" s="227">
        <v>90</v>
      </c>
      <c r="V237" s="223">
        <v>90</v>
      </c>
      <c r="W237" s="71" t="s">
        <v>30</v>
      </c>
      <c r="X237" s="307"/>
      <c r="Y237" s="33"/>
      <c r="Z237" s="33"/>
      <c r="AA237" s="33"/>
      <c r="AB237" s="33"/>
      <c r="AC237" s="33"/>
      <c r="AD237" s="33"/>
      <c r="AE237" s="33">
        <v>120</v>
      </c>
      <c r="AF237" s="33">
        <v>120</v>
      </c>
      <c r="AG237" s="33">
        <v>120</v>
      </c>
      <c r="AH237" s="33"/>
      <c r="AI237" s="33"/>
      <c r="AJ237" s="33"/>
      <c r="AK237" s="8"/>
      <c r="AL237" s="8"/>
      <c r="AM237" s="8"/>
    </row>
    <row r="238" spans="1:39" s="2" customFormat="1" ht="36" customHeight="1" hidden="1" thickBot="1">
      <c r="A238" s="127" t="s">
        <v>327</v>
      </c>
      <c r="B238" s="124"/>
      <c r="C238" s="149">
        <v>170</v>
      </c>
      <c r="D238" s="149"/>
      <c r="E238" s="149"/>
      <c r="F238" s="223">
        <v>0</v>
      </c>
      <c r="G238" s="223"/>
      <c r="H238" s="223">
        <v>0</v>
      </c>
      <c r="I238" s="223"/>
      <c r="J238" s="223">
        <v>0</v>
      </c>
      <c r="K238" s="224"/>
      <c r="L238" s="225">
        <v>0</v>
      </c>
      <c r="M238" s="223"/>
      <c r="N238" s="224"/>
      <c r="O238" s="225">
        <f t="shared" si="81"/>
        <v>0</v>
      </c>
      <c r="P238" s="226"/>
      <c r="Q238" s="187">
        <f t="shared" si="79"/>
        <v>0</v>
      </c>
      <c r="R238" s="187"/>
      <c r="S238" s="187"/>
      <c r="T238" s="223"/>
      <c r="U238" s="227"/>
      <c r="V238" s="223"/>
      <c r="W238" s="14"/>
      <c r="X238" s="290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8">
        <v>170</v>
      </c>
      <c r="AL238" s="8">
        <v>170</v>
      </c>
      <c r="AM238" s="8">
        <v>0</v>
      </c>
    </row>
    <row r="239" spans="1:39" s="2" customFormat="1" ht="36" customHeight="1" thickBot="1">
      <c r="A239" s="127" t="s">
        <v>192</v>
      </c>
      <c r="B239" s="124"/>
      <c r="C239" s="149">
        <v>185</v>
      </c>
      <c r="D239" s="149"/>
      <c r="E239" s="149"/>
      <c r="F239" s="223">
        <v>196</v>
      </c>
      <c r="G239" s="223"/>
      <c r="H239" s="223">
        <v>196</v>
      </c>
      <c r="I239" s="223"/>
      <c r="J239" s="223">
        <v>196</v>
      </c>
      <c r="K239" s="224"/>
      <c r="L239" s="225">
        <v>196</v>
      </c>
      <c r="M239" s="223"/>
      <c r="N239" s="224"/>
      <c r="O239" s="225">
        <f t="shared" si="81"/>
        <v>196</v>
      </c>
      <c r="P239" s="226"/>
      <c r="Q239" s="187">
        <f t="shared" si="79"/>
        <v>196</v>
      </c>
      <c r="R239" s="187"/>
      <c r="S239" s="187"/>
      <c r="T239" s="223">
        <v>196</v>
      </c>
      <c r="U239" s="227">
        <v>196</v>
      </c>
      <c r="V239" s="223">
        <v>196</v>
      </c>
      <c r="W239" s="77" t="s">
        <v>31</v>
      </c>
      <c r="X239" s="312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8">
        <v>185</v>
      </c>
      <c r="AL239" s="8">
        <v>185</v>
      </c>
      <c r="AM239" s="8">
        <v>185</v>
      </c>
    </row>
    <row r="240" spans="1:39" s="2" customFormat="1" ht="34.5" customHeight="1" hidden="1" thickBot="1">
      <c r="A240" s="127" t="s">
        <v>191</v>
      </c>
      <c r="B240" s="124"/>
      <c r="C240" s="149">
        <v>205</v>
      </c>
      <c r="D240" s="149"/>
      <c r="E240" s="149"/>
      <c r="F240" s="223">
        <v>200</v>
      </c>
      <c r="G240" s="223"/>
      <c r="H240" s="223">
        <v>200</v>
      </c>
      <c r="I240" s="223"/>
      <c r="J240" s="223">
        <v>200</v>
      </c>
      <c r="K240" s="224"/>
      <c r="L240" s="225">
        <v>200</v>
      </c>
      <c r="M240" s="223"/>
      <c r="N240" s="224"/>
      <c r="O240" s="225">
        <f t="shared" si="81"/>
        <v>200</v>
      </c>
      <c r="P240" s="226"/>
      <c r="Q240" s="187">
        <f t="shared" si="79"/>
        <v>200</v>
      </c>
      <c r="R240" s="187"/>
      <c r="S240" s="187"/>
      <c r="T240" s="223"/>
      <c r="U240" s="227"/>
      <c r="V240" s="223"/>
      <c r="W240" s="71"/>
      <c r="X240" s="307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8">
        <v>205</v>
      </c>
      <c r="AL240" s="8">
        <v>205</v>
      </c>
      <c r="AM240" s="8">
        <v>205</v>
      </c>
    </row>
    <row r="241" spans="1:39" s="2" customFormat="1" ht="63" customHeight="1" thickBot="1">
      <c r="A241" s="127" t="s">
        <v>371</v>
      </c>
      <c r="B241" s="124"/>
      <c r="C241" s="149"/>
      <c r="D241" s="149"/>
      <c r="E241" s="149"/>
      <c r="F241" s="223">
        <v>12430</v>
      </c>
      <c r="G241" s="223"/>
      <c r="H241" s="223">
        <v>12430</v>
      </c>
      <c r="I241" s="223"/>
      <c r="J241" s="223">
        <v>12430</v>
      </c>
      <c r="K241" s="224"/>
      <c r="L241" s="225">
        <v>12430</v>
      </c>
      <c r="M241" s="223"/>
      <c r="N241" s="224"/>
      <c r="O241" s="225">
        <f>L241+N241</f>
        <v>12430</v>
      </c>
      <c r="P241" s="226"/>
      <c r="Q241" s="187">
        <f t="shared" si="79"/>
        <v>12430</v>
      </c>
      <c r="R241" s="187"/>
      <c r="S241" s="187"/>
      <c r="T241" s="223">
        <v>13200</v>
      </c>
      <c r="U241" s="227">
        <v>13200</v>
      </c>
      <c r="V241" s="223">
        <v>13200</v>
      </c>
      <c r="W241" s="71" t="s">
        <v>37</v>
      </c>
      <c r="X241" s="307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8"/>
      <c r="AL241" s="8"/>
      <c r="AM241" s="8"/>
    </row>
    <row r="242" spans="1:39" s="2" customFormat="1" ht="23.25" customHeight="1" thickBot="1">
      <c r="A242" s="127" t="s">
        <v>193</v>
      </c>
      <c r="B242" s="124"/>
      <c r="C242" s="149">
        <v>16.8</v>
      </c>
      <c r="D242" s="149"/>
      <c r="E242" s="149"/>
      <c r="F242" s="223">
        <v>17.8</v>
      </c>
      <c r="G242" s="223"/>
      <c r="H242" s="223">
        <v>17.8</v>
      </c>
      <c r="I242" s="223"/>
      <c r="J242" s="223">
        <v>17.8</v>
      </c>
      <c r="K242" s="224"/>
      <c r="L242" s="225">
        <v>17.8</v>
      </c>
      <c r="M242" s="223"/>
      <c r="N242" s="224"/>
      <c r="O242" s="225">
        <f t="shared" si="81"/>
        <v>17.8</v>
      </c>
      <c r="P242" s="226"/>
      <c r="Q242" s="187">
        <f t="shared" si="79"/>
        <v>17.8</v>
      </c>
      <c r="R242" s="187"/>
      <c r="S242" s="187"/>
      <c r="T242" s="223">
        <v>17.8</v>
      </c>
      <c r="U242" s="227">
        <v>17.8</v>
      </c>
      <c r="V242" s="223">
        <v>17.8</v>
      </c>
      <c r="W242" s="77" t="s">
        <v>31</v>
      </c>
      <c r="X242" s="312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8">
        <v>16.8</v>
      </c>
      <c r="AL242" s="8">
        <v>16.8</v>
      </c>
      <c r="AM242" s="8">
        <v>16.8</v>
      </c>
    </row>
    <row r="243" spans="1:39" s="2" customFormat="1" ht="37.5" customHeight="1" thickBot="1">
      <c r="A243" s="127" t="s">
        <v>194</v>
      </c>
      <c r="B243" s="124"/>
      <c r="C243" s="149">
        <v>618</v>
      </c>
      <c r="D243" s="149"/>
      <c r="E243" s="149"/>
      <c r="F243" s="223">
        <v>708</v>
      </c>
      <c r="G243" s="223"/>
      <c r="H243" s="223">
        <v>708</v>
      </c>
      <c r="I243" s="223"/>
      <c r="J243" s="223">
        <v>708</v>
      </c>
      <c r="K243" s="224"/>
      <c r="L243" s="225">
        <v>708</v>
      </c>
      <c r="M243" s="223"/>
      <c r="N243" s="224"/>
      <c r="O243" s="225">
        <f t="shared" si="81"/>
        <v>708</v>
      </c>
      <c r="P243" s="226"/>
      <c r="Q243" s="187">
        <f t="shared" si="79"/>
        <v>708</v>
      </c>
      <c r="R243" s="187"/>
      <c r="S243" s="187"/>
      <c r="T243" s="223">
        <v>747</v>
      </c>
      <c r="U243" s="227">
        <v>747</v>
      </c>
      <c r="V243" s="223">
        <v>747</v>
      </c>
      <c r="W243" s="71" t="s">
        <v>32</v>
      </c>
      <c r="X243" s="307"/>
      <c r="Y243" s="33"/>
      <c r="Z243" s="33"/>
      <c r="AA243" s="33"/>
      <c r="AB243" s="33">
        <v>618</v>
      </c>
      <c r="AC243" s="33">
        <v>580</v>
      </c>
      <c r="AD243" s="33">
        <v>580</v>
      </c>
      <c r="AE243" s="33"/>
      <c r="AF243" s="33"/>
      <c r="AG243" s="33"/>
      <c r="AH243" s="33"/>
      <c r="AI243" s="33"/>
      <c r="AJ243" s="33"/>
      <c r="AK243" s="13"/>
      <c r="AL243" s="8"/>
      <c r="AM243" s="8"/>
    </row>
    <row r="244" spans="1:39" s="2" customFormat="1" ht="21" customHeight="1" thickBot="1">
      <c r="A244" s="127" t="s">
        <v>195</v>
      </c>
      <c r="B244" s="124"/>
      <c r="C244" s="149">
        <v>34.3</v>
      </c>
      <c r="D244" s="149"/>
      <c r="E244" s="149"/>
      <c r="F244" s="223">
        <v>39.6</v>
      </c>
      <c r="G244" s="223"/>
      <c r="H244" s="223">
        <v>39.6</v>
      </c>
      <c r="I244" s="223"/>
      <c r="J244" s="223">
        <v>39.6</v>
      </c>
      <c r="K244" s="224"/>
      <c r="L244" s="225">
        <v>39.6</v>
      </c>
      <c r="M244" s="223"/>
      <c r="N244" s="224"/>
      <c r="O244" s="225">
        <f t="shared" si="81"/>
        <v>39.6</v>
      </c>
      <c r="P244" s="226"/>
      <c r="Q244" s="187">
        <f t="shared" si="79"/>
        <v>39.6</v>
      </c>
      <c r="R244" s="187"/>
      <c r="S244" s="187">
        <v>0</v>
      </c>
      <c r="T244" s="223">
        <v>48.7</v>
      </c>
      <c r="U244" s="227">
        <v>48.7</v>
      </c>
      <c r="V244" s="223">
        <v>48.7</v>
      </c>
      <c r="W244" s="71" t="s">
        <v>34</v>
      </c>
      <c r="X244" s="307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8">
        <v>34.3</v>
      </c>
      <c r="AL244" s="8">
        <v>34.3</v>
      </c>
      <c r="AM244" s="8">
        <v>34.3</v>
      </c>
    </row>
    <row r="245" spans="1:39" s="2" customFormat="1" ht="35.25" customHeight="1" thickBot="1">
      <c r="A245" s="127" t="s">
        <v>368</v>
      </c>
      <c r="B245" s="124"/>
      <c r="C245" s="149">
        <v>7900</v>
      </c>
      <c r="D245" s="149"/>
      <c r="E245" s="149"/>
      <c r="F245" s="223">
        <v>10272</v>
      </c>
      <c r="G245" s="223"/>
      <c r="H245" s="223">
        <v>10272</v>
      </c>
      <c r="I245" s="223"/>
      <c r="J245" s="223">
        <v>10272</v>
      </c>
      <c r="K245" s="224"/>
      <c r="L245" s="225">
        <v>10272</v>
      </c>
      <c r="M245" s="223"/>
      <c r="N245" s="224"/>
      <c r="O245" s="225">
        <f t="shared" si="81"/>
        <v>10272</v>
      </c>
      <c r="P245" s="226"/>
      <c r="Q245" s="187">
        <f t="shared" si="79"/>
        <v>10272</v>
      </c>
      <c r="R245" s="187"/>
      <c r="S245" s="187"/>
      <c r="T245" s="223">
        <v>11000</v>
      </c>
      <c r="U245" s="227">
        <v>11000</v>
      </c>
      <c r="V245" s="223">
        <v>11000</v>
      </c>
      <c r="W245" s="71" t="s">
        <v>32</v>
      </c>
      <c r="X245" s="307"/>
      <c r="Y245" s="33"/>
      <c r="Z245" s="33"/>
      <c r="AA245" s="33"/>
      <c r="AB245" s="33"/>
      <c r="AC245" s="33"/>
      <c r="AD245" s="33"/>
      <c r="AE245" s="33">
        <v>7900</v>
      </c>
      <c r="AF245" s="33">
        <v>7900</v>
      </c>
      <c r="AG245" s="33">
        <v>7900</v>
      </c>
      <c r="AH245" s="33"/>
      <c r="AI245" s="33"/>
      <c r="AJ245" s="33"/>
      <c r="AK245" s="8"/>
      <c r="AL245" s="8"/>
      <c r="AM245" s="8"/>
    </row>
    <row r="246" spans="1:39" s="2" customFormat="1" ht="36" customHeight="1" thickBot="1">
      <c r="A246" s="127" t="s">
        <v>512</v>
      </c>
      <c r="B246" s="124"/>
      <c r="C246" s="149">
        <v>18985</v>
      </c>
      <c r="D246" s="149"/>
      <c r="E246" s="149"/>
      <c r="F246" s="223">
        <v>20529</v>
      </c>
      <c r="G246" s="223"/>
      <c r="H246" s="223">
        <v>20529</v>
      </c>
      <c r="I246" s="223"/>
      <c r="J246" s="223">
        <v>20529</v>
      </c>
      <c r="K246" s="224"/>
      <c r="L246" s="225">
        <v>20529</v>
      </c>
      <c r="M246" s="223"/>
      <c r="N246" s="224"/>
      <c r="O246" s="225">
        <f t="shared" si="81"/>
        <v>20529</v>
      </c>
      <c r="P246" s="226">
        <v>100</v>
      </c>
      <c r="Q246" s="187">
        <f t="shared" si="79"/>
        <v>20629</v>
      </c>
      <c r="R246" s="187"/>
      <c r="S246" s="187"/>
      <c r="T246" s="223">
        <v>22415</v>
      </c>
      <c r="U246" s="227">
        <v>18514</v>
      </c>
      <c r="V246" s="223">
        <v>18514</v>
      </c>
      <c r="W246" s="71" t="s">
        <v>418</v>
      </c>
      <c r="X246" s="307"/>
      <c r="Y246" s="33"/>
      <c r="Z246" s="33"/>
      <c r="AA246" s="33"/>
      <c r="AB246" s="33">
        <v>18985</v>
      </c>
      <c r="AC246" s="33">
        <v>16569</v>
      </c>
      <c r="AD246" s="33">
        <v>16569</v>
      </c>
      <c r="AE246" s="33"/>
      <c r="AF246" s="33"/>
      <c r="AG246" s="33"/>
      <c r="AH246" s="33"/>
      <c r="AI246" s="33"/>
      <c r="AJ246" s="33"/>
      <c r="AK246" s="13"/>
      <c r="AL246" s="8"/>
      <c r="AM246" s="8"/>
    </row>
    <row r="247" spans="1:39" s="2" customFormat="1" ht="51" customHeight="1" thickBot="1">
      <c r="A247" s="127" t="s">
        <v>513</v>
      </c>
      <c r="B247" s="124"/>
      <c r="C247" s="149">
        <v>28498</v>
      </c>
      <c r="D247" s="149"/>
      <c r="E247" s="149"/>
      <c r="F247" s="223">
        <v>30179</v>
      </c>
      <c r="G247" s="223"/>
      <c r="H247" s="223">
        <v>30179</v>
      </c>
      <c r="I247" s="223"/>
      <c r="J247" s="223">
        <v>30179</v>
      </c>
      <c r="K247" s="224"/>
      <c r="L247" s="225">
        <v>30179</v>
      </c>
      <c r="M247" s="223"/>
      <c r="N247" s="224"/>
      <c r="O247" s="225">
        <f t="shared" si="81"/>
        <v>30179</v>
      </c>
      <c r="P247" s="226"/>
      <c r="Q247" s="187">
        <f t="shared" si="79"/>
        <v>30179</v>
      </c>
      <c r="R247" s="187"/>
      <c r="S247" s="187"/>
      <c r="T247" s="223">
        <v>31402</v>
      </c>
      <c r="U247" s="227">
        <v>25365</v>
      </c>
      <c r="V247" s="223">
        <v>25365</v>
      </c>
      <c r="W247" s="71" t="s">
        <v>418</v>
      </c>
      <c r="X247" s="307"/>
      <c r="Y247" s="33"/>
      <c r="Z247" s="33"/>
      <c r="AA247" s="33"/>
      <c r="AB247" s="33">
        <v>28498</v>
      </c>
      <c r="AC247" s="33">
        <v>23204</v>
      </c>
      <c r="AD247" s="33">
        <v>23204</v>
      </c>
      <c r="AE247" s="33"/>
      <c r="AF247" s="33"/>
      <c r="AG247" s="33"/>
      <c r="AH247" s="33"/>
      <c r="AI247" s="33"/>
      <c r="AJ247" s="33"/>
      <c r="AK247" s="8"/>
      <c r="AL247" s="8"/>
      <c r="AM247" s="8"/>
    </row>
    <row r="248" spans="1:39" s="2" customFormat="1" ht="21" customHeight="1" thickBot="1">
      <c r="A248" s="127" t="s">
        <v>196</v>
      </c>
      <c r="B248" s="124"/>
      <c r="C248" s="149">
        <v>0</v>
      </c>
      <c r="D248" s="149"/>
      <c r="E248" s="149"/>
      <c r="F248" s="204">
        <f>C248+E248</f>
        <v>0</v>
      </c>
      <c r="G248" s="204"/>
      <c r="H248" s="204">
        <f>E248+G248</f>
        <v>0</v>
      </c>
      <c r="I248" s="204"/>
      <c r="J248" s="204">
        <f>G248+I248</f>
        <v>0</v>
      </c>
      <c r="K248" s="205"/>
      <c r="L248" s="206">
        <f>I248+K248</f>
        <v>0</v>
      </c>
      <c r="M248" s="204"/>
      <c r="N248" s="205"/>
      <c r="O248" s="225">
        <f t="shared" si="81"/>
        <v>0</v>
      </c>
      <c r="P248" s="226"/>
      <c r="Q248" s="187">
        <f t="shared" si="79"/>
        <v>0</v>
      </c>
      <c r="R248" s="187"/>
      <c r="S248" s="187"/>
      <c r="T248" s="223"/>
      <c r="U248" s="227"/>
      <c r="V248" s="223"/>
      <c r="W248" s="14"/>
      <c r="X248" s="290"/>
      <c r="Y248" s="33"/>
      <c r="Z248" s="33"/>
      <c r="AA248" s="33"/>
      <c r="AB248" s="33"/>
      <c r="AC248" s="33"/>
      <c r="AD248" s="33"/>
      <c r="AE248" s="33">
        <v>0</v>
      </c>
      <c r="AF248" s="33">
        <v>0</v>
      </c>
      <c r="AG248" s="33">
        <v>0</v>
      </c>
      <c r="AH248" s="33"/>
      <c r="AI248" s="33"/>
      <c r="AJ248" s="33"/>
      <c r="AK248" s="8"/>
      <c r="AL248" s="8"/>
      <c r="AM248" s="8"/>
    </row>
    <row r="249" spans="1:39" s="2" customFormat="1" ht="19.5" customHeight="1" thickBot="1">
      <c r="A249" s="123" t="s">
        <v>511</v>
      </c>
      <c r="B249" s="124"/>
      <c r="C249" s="149">
        <v>1469</v>
      </c>
      <c r="D249" s="149"/>
      <c r="E249" s="149"/>
      <c r="F249" s="223">
        <v>1540</v>
      </c>
      <c r="G249" s="223"/>
      <c r="H249" s="223">
        <v>1540</v>
      </c>
      <c r="I249" s="223"/>
      <c r="J249" s="223">
        <v>1540</v>
      </c>
      <c r="K249" s="224"/>
      <c r="L249" s="225">
        <v>1540</v>
      </c>
      <c r="M249" s="223"/>
      <c r="N249" s="224"/>
      <c r="O249" s="225">
        <f t="shared" si="81"/>
        <v>1540</v>
      </c>
      <c r="P249" s="226"/>
      <c r="Q249" s="187">
        <f t="shared" si="79"/>
        <v>1540</v>
      </c>
      <c r="R249" s="187"/>
      <c r="S249" s="187"/>
      <c r="T249" s="223">
        <v>700</v>
      </c>
      <c r="U249" s="227">
        <v>700</v>
      </c>
      <c r="V249" s="223">
        <v>700</v>
      </c>
      <c r="W249" s="71" t="s">
        <v>36</v>
      </c>
      <c r="X249" s="307"/>
      <c r="Y249" s="33"/>
      <c r="Z249" s="33"/>
      <c r="AA249" s="33"/>
      <c r="AB249" s="33"/>
      <c r="AC249" s="33"/>
      <c r="AD249" s="33"/>
      <c r="AE249" s="33">
        <v>1469</v>
      </c>
      <c r="AF249" s="33">
        <v>1469</v>
      </c>
      <c r="AG249" s="33">
        <v>1469</v>
      </c>
      <c r="AH249" s="33"/>
      <c r="AI249" s="33"/>
      <c r="AJ249" s="33"/>
      <c r="AK249" s="8"/>
      <c r="AL249" s="8"/>
      <c r="AM249" s="8"/>
    </row>
    <row r="250" spans="1:39" s="2" customFormat="1" ht="34.5" customHeight="1" thickBot="1">
      <c r="A250" s="123" t="s">
        <v>238</v>
      </c>
      <c r="B250" s="124"/>
      <c r="C250" s="149">
        <v>150</v>
      </c>
      <c r="D250" s="149"/>
      <c r="E250" s="149"/>
      <c r="F250" s="223">
        <v>150</v>
      </c>
      <c r="G250" s="223"/>
      <c r="H250" s="223">
        <v>150</v>
      </c>
      <c r="I250" s="223"/>
      <c r="J250" s="223">
        <v>150</v>
      </c>
      <c r="K250" s="224"/>
      <c r="L250" s="225">
        <v>150</v>
      </c>
      <c r="M250" s="223"/>
      <c r="N250" s="224"/>
      <c r="O250" s="225">
        <f t="shared" si="81"/>
        <v>150</v>
      </c>
      <c r="P250" s="226"/>
      <c r="Q250" s="187">
        <f t="shared" si="79"/>
        <v>150</v>
      </c>
      <c r="R250" s="187"/>
      <c r="S250" s="187"/>
      <c r="T250" s="223">
        <v>150</v>
      </c>
      <c r="U250" s="227">
        <v>150</v>
      </c>
      <c r="V250" s="223">
        <v>150</v>
      </c>
      <c r="W250" s="71" t="s">
        <v>23</v>
      </c>
      <c r="X250" s="307"/>
      <c r="Y250" s="33"/>
      <c r="Z250" s="33"/>
      <c r="AA250" s="33"/>
      <c r="AB250" s="33"/>
      <c r="AC250" s="33"/>
      <c r="AD250" s="33"/>
      <c r="AE250" s="33">
        <v>150</v>
      </c>
      <c r="AF250" s="33">
        <v>150</v>
      </c>
      <c r="AG250" s="33">
        <v>150</v>
      </c>
      <c r="AH250" s="33"/>
      <c r="AI250" s="33"/>
      <c r="AJ250" s="33"/>
      <c r="AK250" s="8"/>
      <c r="AL250" s="8"/>
      <c r="AM250" s="8"/>
    </row>
    <row r="251" spans="1:39" s="2" customFormat="1" ht="20.25" customHeight="1" thickBot="1">
      <c r="A251" s="123" t="s">
        <v>239</v>
      </c>
      <c r="B251" s="124"/>
      <c r="C251" s="149">
        <v>353</v>
      </c>
      <c r="D251" s="149"/>
      <c r="E251" s="149"/>
      <c r="F251" s="223">
        <v>267</v>
      </c>
      <c r="G251" s="223"/>
      <c r="H251" s="223">
        <v>267</v>
      </c>
      <c r="I251" s="223"/>
      <c r="J251" s="223">
        <v>267</v>
      </c>
      <c r="K251" s="224"/>
      <c r="L251" s="225">
        <v>267</v>
      </c>
      <c r="M251" s="223"/>
      <c r="N251" s="224"/>
      <c r="O251" s="225">
        <f t="shared" si="81"/>
        <v>267</v>
      </c>
      <c r="P251" s="226"/>
      <c r="Q251" s="187">
        <f t="shared" si="79"/>
        <v>267</v>
      </c>
      <c r="R251" s="187"/>
      <c r="S251" s="187"/>
      <c r="T251" s="223">
        <v>267</v>
      </c>
      <c r="U251" s="227">
        <v>267</v>
      </c>
      <c r="V251" s="223">
        <v>267</v>
      </c>
      <c r="W251" s="71" t="s">
        <v>23</v>
      </c>
      <c r="X251" s="307"/>
      <c r="Y251" s="43"/>
      <c r="Z251" s="43"/>
      <c r="AA251" s="43"/>
      <c r="AB251" s="43">
        <v>353</v>
      </c>
      <c r="AC251" s="43">
        <v>353</v>
      </c>
      <c r="AD251" s="43">
        <v>353</v>
      </c>
      <c r="AE251" s="43"/>
      <c r="AF251" s="43"/>
      <c r="AG251" s="43"/>
      <c r="AH251" s="43"/>
      <c r="AI251" s="43"/>
      <c r="AJ251" s="43"/>
      <c r="AK251" s="9"/>
      <c r="AL251" s="9"/>
      <c r="AM251" s="9"/>
    </row>
    <row r="252" spans="1:39" s="2" customFormat="1" ht="82.5" customHeight="1">
      <c r="A252" s="123" t="s">
        <v>420</v>
      </c>
      <c r="B252" s="124"/>
      <c r="C252" s="149"/>
      <c r="D252" s="149"/>
      <c r="E252" s="149"/>
      <c r="F252" s="223">
        <v>128170.8</v>
      </c>
      <c r="G252" s="223"/>
      <c r="H252" s="223">
        <v>128170.8</v>
      </c>
      <c r="I252" s="223"/>
      <c r="J252" s="223">
        <v>128170.8</v>
      </c>
      <c r="K252" s="224"/>
      <c r="L252" s="225">
        <v>128170.8</v>
      </c>
      <c r="M252" s="223"/>
      <c r="N252" s="224"/>
      <c r="O252" s="225">
        <f>L252+N252</f>
        <v>128170.8</v>
      </c>
      <c r="P252" s="226"/>
      <c r="Q252" s="187">
        <f t="shared" si="79"/>
        <v>128170.8</v>
      </c>
      <c r="R252" s="187"/>
      <c r="S252" s="187"/>
      <c r="T252" s="223">
        <v>26934</v>
      </c>
      <c r="U252" s="227">
        <v>11984</v>
      </c>
      <c r="V252" s="223">
        <v>11984</v>
      </c>
      <c r="W252" s="71" t="s">
        <v>416</v>
      </c>
      <c r="X252" s="307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17"/>
      <c r="AL252" s="17"/>
      <c r="AM252" s="17"/>
    </row>
    <row r="253" spans="1:39" s="2" customFormat="1" ht="66" customHeight="1">
      <c r="A253" s="127" t="s">
        <v>421</v>
      </c>
      <c r="C253" s="142"/>
      <c r="D253" s="142"/>
      <c r="E253" s="142"/>
      <c r="F253" s="223">
        <v>1718</v>
      </c>
      <c r="G253" s="223"/>
      <c r="H253" s="223">
        <v>1718</v>
      </c>
      <c r="I253" s="223"/>
      <c r="J253" s="223">
        <v>1718</v>
      </c>
      <c r="K253" s="224"/>
      <c r="L253" s="250">
        <v>1718</v>
      </c>
      <c r="M253" s="223"/>
      <c r="N253" s="224"/>
      <c r="O253" s="225">
        <f t="shared" si="81"/>
        <v>1718</v>
      </c>
      <c r="P253" s="226">
        <v>-1718</v>
      </c>
      <c r="Q253" s="187">
        <f t="shared" si="79"/>
        <v>0</v>
      </c>
      <c r="R253" s="187"/>
      <c r="S253" s="187">
        <v>0</v>
      </c>
      <c r="T253" s="209">
        <v>1079</v>
      </c>
      <c r="U253" s="212">
        <v>0</v>
      </c>
      <c r="V253" s="209">
        <v>0</v>
      </c>
      <c r="W253" s="71" t="s">
        <v>417</v>
      </c>
      <c r="X253" s="131" t="s">
        <v>482</v>
      </c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7"/>
      <c r="AL253" s="17"/>
      <c r="AM253" s="17"/>
    </row>
    <row r="254" spans="1:39" s="2" customFormat="1" ht="21" customHeight="1">
      <c r="A254" s="318" t="s">
        <v>507</v>
      </c>
      <c r="B254" s="131"/>
      <c r="C254" s="142"/>
      <c r="D254" s="142"/>
      <c r="E254" s="142"/>
      <c r="F254" s="223"/>
      <c r="G254" s="223"/>
      <c r="H254" s="223"/>
      <c r="I254" s="223"/>
      <c r="J254" s="223"/>
      <c r="K254" s="224"/>
      <c r="L254" s="250"/>
      <c r="M254" s="223"/>
      <c r="N254" s="224"/>
      <c r="O254" s="225"/>
      <c r="P254" s="226"/>
      <c r="Q254" s="187"/>
      <c r="R254" s="187"/>
      <c r="S254" s="187"/>
      <c r="T254" s="209">
        <v>2600</v>
      </c>
      <c r="U254" s="212">
        <v>2600</v>
      </c>
      <c r="V254" s="209">
        <v>2600</v>
      </c>
      <c r="W254" s="71" t="s">
        <v>22</v>
      </c>
      <c r="X254" s="307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7"/>
      <c r="AL254" s="17"/>
      <c r="AM254" s="17"/>
    </row>
    <row r="255" spans="1:39" s="2" customFormat="1" ht="35.25" customHeight="1">
      <c r="A255" s="318" t="s">
        <v>508</v>
      </c>
      <c r="B255" s="131"/>
      <c r="C255" s="142"/>
      <c r="D255" s="142"/>
      <c r="E255" s="142"/>
      <c r="F255" s="223"/>
      <c r="G255" s="223"/>
      <c r="H255" s="223"/>
      <c r="I255" s="223"/>
      <c r="J255" s="223"/>
      <c r="K255" s="224"/>
      <c r="L255" s="250"/>
      <c r="M255" s="223"/>
      <c r="N255" s="224"/>
      <c r="O255" s="225"/>
      <c r="P255" s="226"/>
      <c r="Q255" s="187"/>
      <c r="R255" s="187"/>
      <c r="S255" s="187"/>
      <c r="T255" s="209">
        <v>4103</v>
      </c>
      <c r="U255" s="212">
        <v>8740</v>
      </c>
      <c r="V255" s="209">
        <v>13961</v>
      </c>
      <c r="W255" s="71" t="s">
        <v>22</v>
      </c>
      <c r="X255" s="307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7"/>
      <c r="AL255" s="17"/>
      <c r="AM255" s="17"/>
    </row>
    <row r="256" spans="1:39" s="2" customFormat="1" ht="35.25" customHeight="1">
      <c r="A256" s="318" t="s">
        <v>514</v>
      </c>
      <c r="B256" s="131"/>
      <c r="C256" s="142"/>
      <c r="D256" s="142"/>
      <c r="E256" s="142"/>
      <c r="F256" s="223"/>
      <c r="G256" s="223"/>
      <c r="H256" s="223"/>
      <c r="I256" s="223"/>
      <c r="J256" s="223"/>
      <c r="K256" s="224"/>
      <c r="L256" s="250"/>
      <c r="M256" s="223"/>
      <c r="N256" s="224"/>
      <c r="O256" s="225"/>
      <c r="P256" s="226"/>
      <c r="Q256" s="187"/>
      <c r="R256" s="187"/>
      <c r="S256" s="187"/>
      <c r="T256" s="209">
        <v>1644.7</v>
      </c>
      <c r="U256" s="212">
        <v>1644.7</v>
      </c>
      <c r="V256" s="209">
        <v>1644.7</v>
      </c>
      <c r="W256" s="71" t="s">
        <v>419</v>
      </c>
      <c r="X256" s="307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7"/>
      <c r="AL256" s="17"/>
      <c r="AM256" s="17"/>
    </row>
    <row r="257" spans="1:39" s="2" customFormat="1" ht="51.75" customHeight="1">
      <c r="A257" s="145" t="s">
        <v>197</v>
      </c>
      <c r="B257" s="281"/>
      <c r="C257" s="142">
        <f>C258</f>
        <v>2200</v>
      </c>
      <c r="D257" s="142">
        <f>D258</f>
        <v>5014</v>
      </c>
      <c r="E257" s="142">
        <f>E258</f>
        <v>6014</v>
      </c>
      <c r="F257" s="209">
        <f>F258</f>
        <v>6318</v>
      </c>
      <c r="G257" s="209"/>
      <c r="H257" s="209">
        <f aca="true" t="shared" si="82" ref="H257:P257">H258</f>
        <v>6318</v>
      </c>
      <c r="I257" s="209">
        <f t="shared" si="82"/>
        <v>0</v>
      </c>
      <c r="J257" s="209">
        <f t="shared" si="82"/>
        <v>6318</v>
      </c>
      <c r="K257" s="210">
        <f t="shared" si="82"/>
        <v>0</v>
      </c>
      <c r="L257" s="211">
        <f t="shared" si="82"/>
        <v>4600</v>
      </c>
      <c r="M257" s="211">
        <f t="shared" si="82"/>
        <v>0</v>
      </c>
      <c r="N257" s="210">
        <f t="shared" si="82"/>
        <v>0</v>
      </c>
      <c r="O257" s="211">
        <f t="shared" si="82"/>
        <v>4600</v>
      </c>
      <c r="P257" s="187">
        <f t="shared" si="82"/>
        <v>5500</v>
      </c>
      <c r="Q257" s="187">
        <f t="shared" si="79"/>
        <v>10100</v>
      </c>
      <c r="R257" s="187"/>
      <c r="S257" s="187">
        <f>S258</f>
        <v>10100</v>
      </c>
      <c r="T257" s="209">
        <f>T258</f>
        <v>11600</v>
      </c>
      <c r="U257" s="209">
        <f>U258</f>
        <v>11300</v>
      </c>
      <c r="V257" s="209">
        <f>V258</f>
        <v>10900</v>
      </c>
      <c r="W257" s="71"/>
      <c r="X257" s="108" t="s">
        <v>198</v>
      </c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18"/>
      <c r="AL257" s="18"/>
      <c r="AM257" s="18"/>
    </row>
    <row r="258" spans="1:39" s="2" customFormat="1" ht="51" customHeight="1">
      <c r="A258" s="127" t="s">
        <v>199</v>
      </c>
      <c r="B258" s="281"/>
      <c r="C258" s="142">
        <v>2200</v>
      </c>
      <c r="D258" s="142">
        <v>5014</v>
      </c>
      <c r="E258" s="142">
        <v>6014</v>
      </c>
      <c r="F258" s="223">
        <f>F261+F253</f>
        <v>6318</v>
      </c>
      <c r="G258" s="223"/>
      <c r="H258" s="223">
        <f>H261+H253</f>
        <v>6318</v>
      </c>
      <c r="I258" s="223">
        <f>I261+I253</f>
        <v>0</v>
      </c>
      <c r="J258" s="223">
        <f>J261+J253</f>
        <v>6318</v>
      </c>
      <c r="K258" s="224">
        <f>K261+K253</f>
        <v>0</v>
      </c>
      <c r="L258" s="225">
        <f>L261</f>
        <v>4600</v>
      </c>
      <c r="M258" s="225">
        <f>M261</f>
        <v>0</v>
      </c>
      <c r="N258" s="224">
        <f>N261</f>
        <v>0</v>
      </c>
      <c r="O258" s="225">
        <f>O261</f>
        <v>4600</v>
      </c>
      <c r="P258" s="226">
        <f>P261+P262</f>
        <v>5500</v>
      </c>
      <c r="Q258" s="187">
        <f t="shared" si="79"/>
        <v>10100</v>
      </c>
      <c r="R258" s="187"/>
      <c r="S258" s="187">
        <v>10100</v>
      </c>
      <c r="T258" s="223">
        <f>T260+T261+T262</f>
        <v>11600</v>
      </c>
      <c r="U258" s="223">
        <f>U260+U261+U262</f>
        <v>11300</v>
      </c>
      <c r="V258" s="223">
        <f>V260+V261+V262</f>
        <v>10900</v>
      </c>
      <c r="W258" s="71"/>
      <c r="X258" s="124" t="s">
        <v>200</v>
      </c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18"/>
      <c r="AL258" s="18"/>
      <c r="AM258" s="18"/>
    </row>
    <row r="259" spans="1:39" s="2" customFormat="1" ht="17.25" customHeight="1">
      <c r="A259" s="127" t="s">
        <v>140</v>
      </c>
      <c r="B259" s="124"/>
      <c r="C259" s="142"/>
      <c r="D259" s="142"/>
      <c r="E259" s="142"/>
      <c r="F259" s="223"/>
      <c r="G259" s="223"/>
      <c r="H259" s="223"/>
      <c r="I259" s="223"/>
      <c r="J259" s="223"/>
      <c r="K259" s="224"/>
      <c r="L259" s="225"/>
      <c r="M259" s="223"/>
      <c r="N259" s="224"/>
      <c r="O259" s="225"/>
      <c r="P259" s="226"/>
      <c r="Q259" s="187">
        <f t="shared" si="79"/>
        <v>0</v>
      </c>
      <c r="R259" s="187"/>
      <c r="S259" s="187"/>
      <c r="T259" s="209"/>
      <c r="U259" s="212"/>
      <c r="V259" s="209"/>
      <c r="W259" s="71"/>
      <c r="X259" s="307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18"/>
      <c r="AL259" s="18"/>
      <c r="AM259" s="18"/>
    </row>
    <row r="260" spans="1:39" s="2" customFormat="1" ht="50.25" customHeight="1">
      <c r="A260" s="319" t="s">
        <v>505</v>
      </c>
      <c r="B260" s="278"/>
      <c r="C260" s="142"/>
      <c r="D260" s="142"/>
      <c r="E260" s="142"/>
      <c r="F260" s="223"/>
      <c r="G260" s="223"/>
      <c r="H260" s="223"/>
      <c r="I260" s="223"/>
      <c r="J260" s="223"/>
      <c r="K260" s="224"/>
      <c r="L260" s="225"/>
      <c r="M260" s="223"/>
      <c r="N260" s="224"/>
      <c r="O260" s="225"/>
      <c r="P260" s="226"/>
      <c r="Q260" s="187"/>
      <c r="R260" s="187"/>
      <c r="S260" s="187"/>
      <c r="T260" s="209">
        <v>7000</v>
      </c>
      <c r="U260" s="212">
        <v>6700</v>
      </c>
      <c r="V260" s="209">
        <v>6300</v>
      </c>
      <c r="W260" s="71" t="s">
        <v>15</v>
      </c>
      <c r="X260" s="307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8"/>
      <c r="AL260" s="18"/>
      <c r="AM260" s="18"/>
    </row>
    <row r="261" spans="1:39" s="2" customFormat="1" ht="49.5" customHeight="1">
      <c r="A261" s="317" t="s">
        <v>422</v>
      </c>
      <c r="B261" s="281"/>
      <c r="C261" s="142"/>
      <c r="D261" s="142"/>
      <c r="E261" s="142"/>
      <c r="F261" s="223">
        <v>4600</v>
      </c>
      <c r="G261" s="223"/>
      <c r="H261" s="223">
        <v>4600</v>
      </c>
      <c r="I261" s="223"/>
      <c r="J261" s="223">
        <v>4600</v>
      </c>
      <c r="K261" s="224"/>
      <c r="L261" s="225">
        <v>4600</v>
      </c>
      <c r="M261" s="223"/>
      <c r="N261" s="224"/>
      <c r="O261" s="225">
        <v>4600</v>
      </c>
      <c r="P261" s="226"/>
      <c r="Q261" s="187">
        <f t="shared" si="79"/>
        <v>4600</v>
      </c>
      <c r="R261" s="187"/>
      <c r="S261" s="187"/>
      <c r="T261" s="211">
        <v>4600</v>
      </c>
      <c r="U261" s="277">
        <v>4600</v>
      </c>
      <c r="V261" s="211">
        <v>4600</v>
      </c>
      <c r="W261" s="71" t="s">
        <v>19</v>
      </c>
      <c r="X261" s="131" t="s">
        <v>480</v>
      </c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18"/>
      <c r="AL261" s="18"/>
      <c r="AM261" s="18"/>
    </row>
    <row r="262" spans="1:39" s="2" customFormat="1" ht="49.5" customHeight="1" hidden="1">
      <c r="A262" s="316"/>
      <c r="B262" s="281"/>
      <c r="C262" s="142"/>
      <c r="D262" s="142"/>
      <c r="E262" s="142"/>
      <c r="F262" s="223"/>
      <c r="G262" s="223"/>
      <c r="H262" s="223"/>
      <c r="I262" s="223"/>
      <c r="J262" s="223"/>
      <c r="K262" s="224"/>
      <c r="L262" s="225"/>
      <c r="M262" s="223"/>
      <c r="N262" s="224"/>
      <c r="O262" s="225"/>
      <c r="P262" s="226">
        <v>5500</v>
      </c>
      <c r="Q262" s="187">
        <f t="shared" si="79"/>
        <v>5500</v>
      </c>
      <c r="R262" s="187"/>
      <c r="S262" s="187"/>
      <c r="T262" s="209"/>
      <c r="U262" s="212"/>
      <c r="V262" s="209"/>
      <c r="W262" s="71"/>
      <c r="X262" s="131" t="s">
        <v>481</v>
      </c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8"/>
      <c r="AL262" s="18"/>
      <c r="AM262" s="18"/>
    </row>
    <row r="263" spans="1:39" s="2" customFormat="1" ht="36.75" customHeight="1">
      <c r="A263" s="145" t="s">
        <v>304</v>
      </c>
      <c r="B263" s="108" t="s">
        <v>201</v>
      </c>
      <c r="C263" s="142">
        <f>C264</f>
        <v>15023</v>
      </c>
      <c r="D263" s="142">
        <f>D264</f>
        <v>12320.2</v>
      </c>
      <c r="E263" s="142">
        <f>E264</f>
        <v>15723.5</v>
      </c>
      <c r="F263" s="209">
        <f>F264</f>
        <v>16189</v>
      </c>
      <c r="G263" s="209"/>
      <c r="H263" s="209">
        <f aca="true" t="shared" si="83" ref="H263:P263">H264</f>
        <v>16189</v>
      </c>
      <c r="I263" s="209">
        <f t="shared" si="83"/>
        <v>150</v>
      </c>
      <c r="J263" s="209">
        <f t="shared" si="83"/>
        <v>16339</v>
      </c>
      <c r="K263" s="210">
        <f t="shared" si="83"/>
        <v>0</v>
      </c>
      <c r="L263" s="211">
        <f t="shared" si="83"/>
        <v>16339</v>
      </c>
      <c r="M263" s="211">
        <f t="shared" si="83"/>
        <v>0</v>
      </c>
      <c r="N263" s="210">
        <f t="shared" si="83"/>
        <v>0</v>
      </c>
      <c r="O263" s="211">
        <f t="shared" si="83"/>
        <v>16339</v>
      </c>
      <c r="P263" s="187">
        <f t="shared" si="83"/>
        <v>-1250</v>
      </c>
      <c r="Q263" s="187">
        <f t="shared" si="79"/>
        <v>15089</v>
      </c>
      <c r="R263" s="187"/>
      <c r="S263" s="187">
        <f>S264</f>
        <v>15089</v>
      </c>
      <c r="T263" s="209">
        <f>T264</f>
        <v>16276</v>
      </c>
      <c r="U263" s="209">
        <f>U264</f>
        <v>16276</v>
      </c>
      <c r="V263" s="209">
        <f>V264</f>
        <v>16276</v>
      </c>
      <c r="W263" s="14"/>
      <c r="X263" s="290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18"/>
      <c r="AL263" s="18"/>
      <c r="AM263" s="18"/>
    </row>
    <row r="264" spans="1:39" s="2" customFormat="1" ht="35.25" customHeight="1">
      <c r="A264" s="127" t="s">
        <v>305</v>
      </c>
      <c r="B264" s="124" t="s">
        <v>202</v>
      </c>
      <c r="C264" s="149">
        <f>SUM(C266:C268)</f>
        <v>15023</v>
      </c>
      <c r="D264" s="149">
        <v>12320.2</v>
      </c>
      <c r="E264" s="149">
        <v>15723.5</v>
      </c>
      <c r="F264" s="223">
        <f>SUM(F266:F268)</f>
        <v>16189</v>
      </c>
      <c r="G264" s="223"/>
      <c r="H264" s="223">
        <f aca="true" t="shared" si="84" ref="H264:P264">SUM(H266:H268)</f>
        <v>16189</v>
      </c>
      <c r="I264" s="223">
        <f t="shared" si="84"/>
        <v>150</v>
      </c>
      <c r="J264" s="223">
        <f t="shared" si="84"/>
        <v>16339</v>
      </c>
      <c r="K264" s="224">
        <f t="shared" si="84"/>
        <v>0</v>
      </c>
      <c r="L264" s="225">
        <f t="shared" si="84"/>
        <v>16339</v>
      </c>
      <c r="M264" s="225">
        <f t="shared" si="84"/>
        <v>0</v>
      </c>
      <c r="N264" s="224">
        <f t="shared" si="84"/>
        <v>0</v>
      </c>
      <c r="O264" s="225">
        <f t="shared" si="84"/>
        <v>16339</v>
      </c>
      <c r="P264" s="226">
        <f t="shared" si="84"/>
        <v>-1250</v>
      </c>
      <c r="Q264" s="187">
        <f t="shared" si="79"/>
        <v>15089</v>
      </c>
      <c r="R264" s="187"/>
      <c r="S264" s="187">
        <v>15089</v>
      </c>
      <c r="T264" s="223">
        <f>T266+T267+T268</f>
        <v>16276</v>
      </c>
      <c r="U264" s="223">
        <f>U266+U267+U268</f>
        <v>16276</v>
      </c>
      <c r="V264" s="223">
        <f>V266+V267+V268</f>
        <v>16276</v>
      </c>
      <c r="W264" s="14"/>
      <c r="X264" s="29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17"/>
      <c r="AL264" s="17"/>
      <c r="AM264" s="17"/>
    </row>
    <row r="265" spans="1:39" s="2" customFormat="1" ht="17.25" customHeight="1">
      <c r="A265" s="127" t="s">
        <v>140</v>
      </c>
      <c r="B265" s="124"/>
      <c r="C265" s="149"/>
      <c r="D265" s="149"/>
      <c r="E265" s="149"/>
      <c r="F265" s="204"/>
      <c r="G265" s="204"/>
      <c r="H265" s="204"/>
      <c r="I265" s="204"/>
      <c r="J265" s="204"/>
      <c r="K265" s="205"/>
      <c r="L265" s="206"/>
      <c r="M265" s="204"/>
      <c r="N265" s="205"/>
      <c r="O265" s="206"/>
      <c r="P265" s="186"/>
      <c r="Q265" s="187">
        <f t="shared" si="79"/>
        <v>0</v>
      </c>
      <c r="R265" s="187"/>
      <c r="S265" s="187"/>
      <c r="T265" s="223"/>
      <c r="U265" s="227"/>
      <c r="V265" s="223"/>
      <c r="W265" s="14"/>
      <c r="X265" s="29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17"/>
      <c r="AL265" s="17"/>
      <c r="AM265" s="17"/>
    </row>
    <row r="266" spans="1:39" s="2" customFormat="1" ht="19.5" customHeight="1">
      <c r="A266" s="127" t="s">
        <v>369</v>
      </c>
      <c r="B266" s="124"/>
      <c r="C266" s="149">
        <v>1939</v>
      </c>
      <c r="D266" s="149"/>
      <c r="E266" s="149"/>
      <c r="F266" s="223">
        <v>2212</v>
      </c>
      <c r="G266" s="223"/>
      <c r="H266" s="223">
        <v>2212</v>
      </c>
      <c r="I266" s="251">
        <v>150</v>
      </c>
      <c r="J266" s="223">
        <f>H266+I266</f>
        <v>2362</v>
      </c>
      <c r="K266" s="224"/>
      <c r="L266" s="225">
        <f>J266+K266</f>
        <v>2362</v>
      </c>
      <c r="M266" s="223"/>
      <c r="N266" s="224"/>
      <c r="O266" s="225">
        <f>L266+N266</f>
        <v>2362</v>
      </c>
      <c r="P266" s="226">
        <v>-300</v>
      </c>
      <c r="Q266" s="187">
        <f t="shared" si="79"/>
        <v>2062</v>
      </c>
      <c r="R266" s="187"/>
      <c r="S266" s="187"/>
      <c r="T266" s="223">
        <v>2899</v>
      </c>
      <c r="U266" s="227">
        <v>2899</v>
      </c>
      <c r="V266" s="223">
        <v>2899</v>
      </c>
      <c r="W266" s="71" t="s">
        <v>415</v>
      </c>
      <c r="X266" s="307"/>
      <c r="Y266" s="50"/>
      <c r="Z266" s="50"/>
      <c r="AA266" s="50"/>
      <c r="AB266" s="50"/>
      <c r="AC266" s="50"/>
      <c r="AD266" s="50"/>
      <c r="AE266" s="50"/>
      <c r="AF266" s="50"/>
      <c r="AG266" s="49" t="s">
        <v>352</v>
      </c>
      <c r="AH266" s="50"/>
      <c r="AI266" s="50"/>
      <c r="AJ266" s="50"/>
      <c r="AK266" s="17"/>
      <c r="AL266" s="17"/>
      <c r="AM266" s="17"/>
    </row>
    <row r="267" spans="1:39" s="2" customFormat="1" ht="17.25" customHeight="1">
      <c r="A267" s="127" t="s">
        <v>33</v>
      </c>
      <c r="B267" s="124"/>
      <c r="C267" s="149">
        <v>2326</v>
      </c>
      <c r="D267" s="149"/>
      <c r="E267" s="149"/>
      <c r="F267" s="223">
        <v>2668</v>
      </c>
      <c r="G267" s="223"/>
      <c r="H267" s="223">
        <v>2668</v>
      </c>
      <c r="I267" s="223"/>
      <c r="J267" s="223">
        <v>2668</v>
      </c>
      <c r="K267" s="224"/>
      <c r="L267" s="225">
        <v>2668</v>
      </c>
      <c r="M267" s="223"/>
      <c r="N267" s="224"/>
      <c r="O267" s="225">
        <f>L267+N267</f>
        <v>2668</v>
      </c>
      <c r="P267" s="226">
        <v>-150</v>
      </c>
      <c r="Q267" s="187">
        <f t="shared" si="79"/>
        <v>2518</v>
      </c>
      <c r="R267" s="187"/>
      <c r="S267" s="187"/>
      <c r="T267" s="223">
        <v>2849</v>
      </c>
      <c r="U267" s="227">
        <v>2849</v>
      </c>
      <c r="V267" s="223">
        <v>2849</v>
      </c>
      <c r="W267" s="71" t="s">
        <v>415</v>
      </c>
      <c r="X267" s="307"/>
      <c r="Y267" s="50"/>
      <c r="Z267" s="50"/>
      <c r="AA267" s="50"/>
      <c r="AB267" s="50"/>
      <c r="AC267" s="50"/>
      <c r="AD267" s="50"/>
      <c r="AE267" s="50"/>
      <c r="AF267" s="50"/>
      <c r="AG267" s="49" t="s">
        <v>352</v>
      </c>
      <c r="AH267" s="50"/>
      <c r="AI267" s="50"/>
      <c r="AJ267" s="50"/>
      <c r="AK267" s="17"/>
      <c r="AL267" s="17"/>
      <c r="AM267" s="17"/>
    </row>
    <row r="268" spans="1:39" s="2" customFormat="1" ht="17.25" customHeight="1">
      <c r="A268" s="127" t="s">
        <v>203</v>
      </c>
      <c r="B268" s="124"/>
      <c r="C268" s="149">
        <v>10758</v>
      </c>
      <c r="D268" s="149"/>
      <c r="E268" s="149"/>
      <c r="F268" s="223">
        <v>11309</v>
      </c>
      <c r="G268" s="223"/>
      <c r="H268" s="223">
        <v>11309</v>
      </c>
      <c r="I268" s="223"/>
      <c r="J268" s="223">
        <v>11309</v>
      </c>
      <c r="K268" s="224"/>
      <c r="L268" s="225">
        <v>11309</v>
      </c>
      <c r="M268" s="223"/>
      <c r="N268" s="224"/>
      <c r="O268" s="225">
        <f>L268+N268</f>
        <v>11309</v>
      </c>
      <c r="P268" s="226">
        <v>-800</v>
      </c>
      <c r="Q268" s="187">
        <f t="shared" si="79"/>
        <v>10509</v>
      </c>
      <c r="R268" s="187"/>
      <c r="S268" s="187"/>
      <c r="T268" s="223">
        <v>10528</v>
      </c>
      <c r="U268" s="227">
        <v>10528</v>
      </c>
      <c r="V268" s="223">
        <v>10528</v>
      </c>
      <c r="W268" s="71" t="s">
        <v>416</v>
      </c>
      <c r="X268" s="307"/>
      <c r="Y268" s="50"/>
      <c r="Z268" s="50"/>
      <c r="AA268" s="50"/>
      <c r="AB268" s="50"/>
      <c r="AC268" s="50"/>
      <c r="AD268" s="50"/>
      <c r="AE268" s="50"/>
      <c r="AF268" s="50"/>
      <c r="AG268" s="49" t="s">
        <v>352</v>
      </c>
      <c r="AH268" s="50"/>
      <c r="AI268" s="50"/>
      <c r="AJ268" s="50"/>
      <c r="AK268" s="17"/>
      <c r="AL268" s="17"/>
      <c r="AM268" s="17"/>
    </row>
    <row r="269" spans="1:39" s="2" customFormat="1" ht="54.75" customHeight="1">
      <c r="A269" s="145" t="s">
        <v>261</v>
      </c>
      <c r="B269" s="108" t="s">
        <v>240</v>
      </c>
      <c r="C269" s="142">
        <f>C270</f>
        <v>4300</v>
      </c>
      <c r="D269" s="142">
        <f>D270</f>
        <v>3110</v>
      </c>
      <c r="E269" s="142">
        <f>E270</f>
        <v>4300</v>
      </c>
      <c r="F269" s="209">
        <f>F270</f>
        <v>4710</v>
      </c>
      <c r="G269" s="209"/>
      <c r="H269" s="209">
        <f aca="true" t="shared" si="85" ref="H269:O269">H270</f>
        <v>4710</v>
      </c>
      <c r="I269" s="209">
        <f t="shared" si="85"/>
        <v>0</v>
      </c>
      <c r="J269" s="209">
        <f t="shared" si="85"/>
        <v>4710</v>
      </c>
      <c r="K269" s="210">
        <f t="shared" si="85"/>
        <v>0</v>
      </c>
      <c r="L269" s="211">
        <f t="shared" si="85"/>
        <v>4710</v>
      </c>
      <c r="M269" s="211">
        <f t="shared" si="85"/>
        <v>0</v>
      </c>
      <c r="N269" s="210">
        <f t="shared" si="85"/>
        <v>0</v>
      </c>
      <c r="O269" s="211">
        <f t="shared" si="85"/>
        <v>4710</v>
      </c>
      <c r="P269" s="187"/>
      <c r="Q269" s="187">
        <f t="shared" si="79"/>
        <v>4710</v>
      </c>
      <c r="R269" s="187"/>
      <c r="S269" s="187">
        <f>S270</f>
        <v>4710</v>
      </c>
      <c r="T269" s="209">
        <f>T270</f>
        <v>5623</v>
      </c>
      <c r="U269" s="209">
        <f>U270</f>
        <v>5623</v>
      </c>
      <c r="V269" s="209">
        <f>V270</f>
        <v>5623</v>
      </c>
      <c r="W269" s="71"/>
      <c r="X269" s="307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18"/>
      <c r="AL269" s="18"/>
      <c r="AM269" s="18"/>
    </row>
    <row r="270" spans="1:39" s="2" customFormat="1" ht="51" customHeight="1">
      <c r="A270" s="127" t="s">
        <v>39</v>
      </c>
      <c r="B270" s="124" t="s">
        <v>241</v>
      </c>
      <c r="C270" s="149">
        <v>4300</v>
      </c>
      <c r="D270" s="149">
        <v>3110</v>
      </c>
      <c r="E270" s="149">
        <v>4300</v>
      </c>
      <c r="F270" s="223">
        <v>4710</v>
      </c>
      <c r="G270" s="223"/>
      <c r="H270" s="223">
        <v>4710</v>
      </c>
      <c r="I270" s="223"/>
      <c r="J270" s="223">
        <v>4710</v>
      </c>
      <c r="K270" s="224"/>
      <c r="L270" s="225">
        <v>4710</v>
      </c>
      <c r="M270" s="223"/>
      <c r="N270" s="210">
        <f>O270-L270</f>
        <v>0</v>
      </c>
      <c r="O270" s="225">
        <v>4710</v>
      </c>
      <c r="P270" s="226"/>
      <c r="Q270" s="187">
        <f t="shared" si="79"/>
        <v>4710</v>
      </c>
      <c r="R270" s="187"/>
      <c r="S270" s="187">
        <v>4710</v>
      </c>
      <c r="T270" s="223">
        <v>5623</v>
      </c>
      <c r="U270" s="227">
        <v>5623</v>
      </c>
      <c r="V270" s="223">
        <v>5623</v>
      </c>
      <c r="W270" s="71" t="s">
        <v>35</v>
      </c>
      <c r="X270" s="307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17"/>
      <c r="AL270" s="17"/>
      <c r="AM270" s="17"/>
    </row>
    <row r="271" spans="1:39" s="2" customFormat="1" ht="52.5" customHeight="1">
      <c r="A271" s="145" t="s">
        <v>306</v>
      </c>
      <c r="B271" s="108" t="s">
        <v>308</v>
      </c>
      <c r="C271" s="142">
        <f>SUM(C272)</f>
        <v>822.7</v>
      </c>
      <c r="D271" s="142">
        <f>SUM(D272)</f>
        <v>1247</v>
      </c>
      <c r="E271" s="142">
        <f>SUM(E272)</f>
        <v>1802.1</v>
      </c>
      <c r="F271" s="209">
        <f>SUM(F272)</f>
        <v>1802</v>
      </c>
      <c r="G271" s="209"/>
      <c r="H271" s="209">
        <f aca="true" t="shared" si="86" ref="H271:O271">SUM(H272)</f>
        <v>1802</v>
      </c>
      <c r="I271" s="209">
        <f t="shared" si="86"/>
        <v>0</v>
      </c>
      <c r="J271" s="209">
        <f t="shared" si="86"/>
        <v>1802</v>
      </c>
      <c r="K271" s="210">
        <f t="shared" si="86"/>
        <v>0</v>
      </c>
      <c r="L271" s="211">
        <f t="shared" si="86"/>
        <v>1802</v>
      </c>
      <c r="M271" s="211">
        <f t="shared" si="86"/>
        <v>0</v>
      </c>
      <c r="N271" s="210">
        <f t="shared" si="86"/>
        <v>0</v>
      </c>
      <c r="O271" s="211">
        <f t="shared" si="86"/>
        <v>1802</v>
      </c>
      <c r="P271" s="187"/>
      <c r="Q271" s="187">
        <f t="shared" si="79"/>
        <v>1802</v>
      </c>
      <c r="R271" s="187"/>
      <c r="S271" s="187">
        <f>S272</f>
        <v>1802</v>
      </c>
      <c r="T271" s="209">
        <f>T272</f>
        <v>1146</v>
      </c>
      <c r="U271" s="209">
        <f>U272</f>
        <v>1146</v>
      </c>
      <c r="V271" s="209">
        <f>V272</f>
        <v>1146</v>
      </c>
      <c r="W271" s="71"/>
      <c r="X271" s="307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18"/>
      <c r="AL271" s="18"/>
      <c r="AM271" s="18"/>
    </row>
    <row r="272" spans="1:39" s="2" customFormat="1" ht="52.5" customHeight="1">
      <c r="A272" s="127" t="s">
        <v>307</v>
      </c>
      <c r="B272" s="124" t="s">
        <v>309</v>
      </c>
      <c r="C272" s="149">
        <v>822.7</v>
      </c>
      <c r="D272" s="149">
        <v>1247</v>
      </c>
      <c r="E272" s="149">
        <v>1802.1</v>
      </c>
      <c r="F272" s="223">
        <v>1802</v>
      </c>
      <c r="G272" s="223"/>
      <c r="H272" s="223">
        <v>1802</v>
      </c>
      <c r="I272" s="223"/>
      <c r="J272" s="223">
        <v>1802</v>
      </c>
      <c r="K272" s="224"/>
      <c r="L272" s="225">
        <v>1802</v>
      </c>
      <c r="M272" s="223"/>
      <c r="N272" s="210">
        <f>O272-L272</f>
        <v>0</v>
      </c>
      <c r="O272" s="225">
        <v>1802</v>
      </c>
      <c r="P272" s="226"/>
      <c r="Q272" s="187">
        <f t="shared" si="79"/>
        <v>1802</v>
      </c>
      <c r="R272" s="187"/>
      <c r="S272" s="187">
        <v>1802</v>
      </c>
      <c r="T272" s="223">
        <v>1146</v>
      </c>
      <c r="U272" s="227">
        <v>1146</v>
      </c>
      <c r="V272" s="223">
        <v>1146</v>
      </c>
      <c r="W272" s="71" t="s">
        <v>12</v>
      </c>
      <c r="X272" s="307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17"/>
      <c r="AL272" s="17"/>
      <c r="AM272" s="17"/>
    </row>
    <row r="273" spans="1:39" s="2" customFormat="1" ht="36.75" customHeight="1">
      <c r="A273" s="145" t="s">
        <v>310</v>
      </c>
      <c r="B273" s="124" t="s">
        <v>276</v>
      </c>
      <c r="C273" s="149">
        <f>SUM(C274)</f>
        <v>0</v>
      </c>
      <c r="D273" s="149">
        <f>SUM(D274)</f>
        <v>0</v>
      </c>
      <c r="E273" s="149">
        <f>SUM(E274)</f>
        <v>0</v>
      </c>
      <c r="F273" s="209">
        <f>F274</f>
        <v>3575</v>
      </c>
      <c r="G273" s="209"/>
      <c r="H273" s="209">
        <f aca="true" t="shared" si="87" ref="H273:O273">H274</f>
        <v>3575</v>
      </c>
      <c r="I273" s="209">
        <f t="shared" si="87"/>
        <v>0</v>
      </c>
      <c r="J273" s="209">
        <f t="shared" si="87"/>
        <v>3575</v>
      </c>
      <c r="K273" s="210">
        <f t="shared" si="87"/>
        <v>0</v>
      </c>
      <c r="L273" s="211">
        <f t="shared" si="87"/>
        <v>3575</v>
      </c>
      <c r="M273" s="211">
        <f t="shared" si="87"/>
        <v>0</v>
      </c>
      <c r="N273" s="210">
        <f t="shared" si="87"/>
        <v>0</v>
      </c>
      <c r="O273" s="211">
        <f t="shared" si="87"/>
        <v>3575</v>
      </c>
      <c r="P273" s="187"/>
      <c r="Q273" s="187">
        <f t="shared" si="79"/>
        <v>3575</v>
      </c>
      <c r="R273" s="187"/>
      <c r="S273" s="187">
        <f>S274</f>
        <v>3575</v>
      </c>
      <c r="T273" s="209">
        <f>T274</f>
        <v>0</v>
      </c>
      <c r="U273" s="209">
        <f>U274</f>
        <v>0</v>
      </c>
      <c r="V273" s="209">
        <f>V274</f>
        <v>0</v>
      </c>
      <c r="W273" s="14"/>
      <c r="X273" s="29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17"/>
      <c r="AL273" s="17"/>
      <c r="AM273" s="17"/>
    </row>
    <row r="274" spans="1:39" s="2" customFormat="1" ht="33" customHeight="1">
      <c r="A274" s="127" t="s">
        <v>311</v>
      </c>
      <c r="B274" s="124" t="s">
        <v>275</v>
      </c>
      <c r="C274" s="149">
        <v>0</v>
      </c>
      <c r="D274" s="149">
        <v>0</v>
      </c>
      <c r="E274" s="149">
        <v>0</v>
      </c>
      <c r="F274" s="209">
        <v>3575</v>
      </c>
      <c r="G274" s="209"/>
      <c r="H274" s="209">
        <v>3575</v>
      </c>
      <c r="I274" s="209"/>
      <c r="J274" s="209">
        <v>3575</v>
      </c>
      <c r="K274" s="210"/>
      <c r="L274" s="211">
        <v>3575</v>
      </c>
      <c r="M274" s="209"/>
      <c r="N274" s="210">
        <f>O274-L274</f>
        <v>0</v>
      </c>
      <c r="O274" s="211">
        <v>3575</v>
      </c>
      <c r="P274" s="187"/>
      <c r="Q274" s="187">
        <f aca="true" t="shared" si="88" ref="Q274:Q307">O274+P274</f>
        <v>3575</v>
      </c>
      <c r="R274" s="187"/>
      <c r="S274" s="187">
        <v>3575</v>
      </c>
      <c r="T274" s="223"/>
      <c r="U274" s="227"/>
      <c r="V274" s="223"/>
      <c r="W274" s="14"/>
      <c r="X274" s="29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17"/>
      <c r="AL274" s="17"/>
      <c r="AM274" s="17"/>
    </row>
    <row r="275" spans="1:39" s="2" customFormat="1" ht="64.5" customHeight="1">
      <c r="A275" s="145" t="s">
        <v>312</v>
      </c>
      <c r="B275" s="108" t="s">
        <v>277</v>
      </c>
      <c r="C275" s="142">
        <f>SUM(C276)</f>
        <v>0</v>
      </c>
      <c r="D275" s="142">
        <f>SUM(D276)</f>
        <v>0</v>
      </c>
      <c r="E275" s="142">
        <f>SUM(E276)</f>
        <v>0</v>
      </c>
      <c r="F275" s="253">
        <f>C275+E275</f>
        <v>0</v>
      </c>
      <c r="G275" s="252"/>
      <c r="H275" s="252">
        <f>E275+G275</f>
        <v>0</v>
      </c>
      <c r="I275" s="252"/>
      <c r="J275" s="252">
        <f>G275+I275</f>
        <v>0</v>
      </c>
      <c r="K275" s="205"/>
      <c r="L275" s="211">
        <f>L276</f>
        <v>0</v>
      </c>
      <c r="M275" s="211">
        <f>M276</f>
        <v>0</v>
      </c>
      <c r="N275" s="210">
        <f>N276</f>
        <v>4082.4</v>
      </c>
      <c r="O275" s="211">
        <f>O276</f>
        <v>4082.4</v>
      </c>
      <c r="P275" s="187"/>
      <c r="Q275" s="187">
        <f t="shared" si="88"/>
        <v>4082.4</v>
      </c>
      <c r="R275" s="187"/>
      <c r="S275" s="187">
        <f>S276</f>
        <v>4082.4</v>
      </c>
      <c r="T275" s="214">
        <f>T276</f>
        <v>5096.3</v>
      </c>
      <c r="U275" s="214">
        <f>U276</f>
        <v>0</v>
      </c>
      <c r="V275" s="214">
        <f>V276</f>
        <v>0</v>
      </c>
      <c r="W275" s="14"/>
      <c r="X275" s="290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18"/>
      <c r="AL275" s="18"/>
      <c r="AM275" s="18"/>
    </row>
    <row r="276" spans="1:39" s="2" customFormat="1" ht="64.5" customHeight="1">
      <c r="A276" s="127" t="s">
        <v>313</v>
      </c>
      <c r="B276" s="124" t="s">
        <v>274</v>
      </c>
      <c r="C276" s="149">
        <v>0</v>
      </c>
      <c r="D276" s="149">
        <v>0</v>
      </c>
      <c r="E276" s="149">
        <v>0</v>
      </c>
      <c r="F276" s="253">
        <f>C276+E276</f>
        <v>0</v>
      </c>
      <c r="G276" s="252"/>
      <c r="H276" s="252">
        <f>E276+G276</f>
        <v>0</v>
      </c>
      <c r="I276" s="252"/>
      <c r="J276" s="252">
        <f>G276+I276</f>
        <v>0</v>
      </c>
      <c r="K276" s="205"/>
      <c r="L276" s="211">
        <f>I276+K276</f>
        <v>0</v>
      </c>
      <c r="M276" s="204"/>
      <c r="N276" s="210">
        <v>4082.4</v>
      </c>
      <c r="O276" s="211">
        <v>4082.4</v>
      </c>
      <c r="P276" s="187"/>
      <c r="Q276" s="187">
        <f t="shared" si="88"/>
        <v>4082.4</v>
      </c>
      <c r="R276" s="187"/>
      <c r="S276" s="187">
        <v>4082.4</v>
      </c>
      <c r="T276" s="221">
        <v>5096.3</v>
      </c>
      <c r="U276" s="222">
        <v>0</v>
      </c>
      <c r="V276" s="221">
        <v>0</v>
      </c>
      <c r="W276" s="276" t="s">
        <v>503</v>
      </c>
      <c r="X276" s="10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17"/>
      <c r="AL276" s="17"/>
      <c r="AM276" s="17"/>
    </row>
    <row r="277" spans="1:39" s="2" customFormat="1" ht="48" customHeight="1">
      <c r="A277" s="145" t="s">
        <v>451</v>
      </c>
      <c r="B277" s="108" t="s">
        <v>13</v>
      </c>
      <c r="C277" s="142">
        <f aca="true" t="shared" si="89" ref="C277:O277">SUM(C278)</f>
        <v>1840.3</v>
      </c>
      <c r="D277" s="142">
        <f t="shared" si="89"/>
        <v>1747.8</v>
      </c>
      <c r="E277" s="142">
        <f t="shared" si="89"/>
        <v>1747.8</v>
      </c>
      <c r="F277" s="209">
        <f t="shared" si="89"/>
        <v>1916.4</v>
      </c>
      <c r="G277" s="209"/>
      <c r="H277" s="209">
        <f t="shared" si="89"/>
        <v>1916.4</v>
      </c>
      <c r="I277" s="209">
        <f t="shared" si="89"/>
        <v>0</v>
      </c>
      <c r="J277" s="209">
        <f t="shared" si="89"/>
        <v>1916.4</v>
      </c>
      <c r="K277" s="210">
        <f t="shared" si="89"/>
        <v>-1916.4</v>
      </c>
      <c r="L277" s="211">
        <f t="shared" si="89"/>
        <v>0</v>
      </c>
      <c r="M277" s="211">
        <f t="shared" si="89"/>
        <v>0</v>
      </c>
      <c r="N277" s="210">
        <f t="shared" si="89"/>
        <v>0</v>
      </c>
      <c r="O277" s="211">
        <f t="shared" si="89"/>
        <v>0</v>
      </c>
      <c r="P277" s="187"/>
      <c r="Q277" s="187">
        <f t="shared" si="88"/>
        <v>0</v>
      </c>
      <c r="R277" s="187"/>
      <c r="S277" s="187"/>
      <c r="T277" s="209">
        <f>T278</f>
        <v>1835.4</v>
      </c>
      <c r="U277" s="209">
        <f>U278</f>
        <v>1835</v>
      </c>
      <c r="V277" s="209">
        <f>V278</f>
        <v>1835.2</v>
      </c>
      <c r="W277" s="71"/>
      <c r="X277" s="307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18"/>
      <c r="AL277" s="18"/>
      <c r="AM277" s="18"/>
    </row>
    <row r="278" spans="1:39" s="2" customFormat="1" ht="51" customHeight="1">
      <c r="A278" s="127" t="s">
        <v>452</v>
      </c>
      <c r="B278" s="124" t="s">
        <v>14</v>
      </c>
      <c r="C278" s="149">
        <v>1840.3</v>
      </c>
      <c r="D278" s="149">
        <v>1747.8</v>
      </c>
      <c r="E278" s="149">
        <v>1747.8</v>
      </c>
      <c r="F278" s="223">
        <v>1916.4</v>
      </c>
      <c r="G278" s="223"/>
      <c r="H278" s="223">
        <v>1916.4</v>
      </c>
      <c r="I278" s="223"/>
      <c r="J278" s="223">
        <v>1916.4</v>
      </c>
      <c r="K278" s="224">
        <v>-1916.4</v>
      </c>
      <c r="L278" s="225">
        <f>J278+K278</f>
        <v>0</v>
      </c>
      <c r="M278" s="223"/>
      <c r="N278" s="210">
        <f aca="true" t="shared" si="90" ref="N278:N285">O278-L278</f>
        <v>0</v>
      </c>
      <c r="O278" s="225">
        <v>0</v>
      </c>
      <c r="P278" s="226"/>
      <c r="Q278" s="187">
        <f t="shared" si="88"/>
        <v>0</v>
      </c>
      <c r="R278" s="187"/>
      <c r="S278" s="187"/>
      <c r="T278" s="223">
        <v>1835.4</v>
      </c>
      <c r="U278" s="227">
        <v>1835</v>
      </c>
      <c r="V278" s="223">
        <v>1835.2</v>
      </c>
      <c r="W278" s="71" t="s">
        <v>503</v>
      </c>
      <c r="X278" s="307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17"/>
      <c r="AL278" s="17"/>
      <c r="AM278" s="17"/>
    </row>
    <row r="279" spans="1:39" s="2" customFormat="1" ht="18" customHeight="1">
      <c r="A279" s="145" t="s">
        <v>204</v>
      </c>
      <c r="B279" s="108" t="s">
        <v>205</v>
      </c>
      <c r="C279" s="142">
        <f aca="true" t="shared" si="91" ref="C279:K279">C280+C282+C284+C286+C291</f>
        <v>7752.3</v>
      </c>
      <c r="D279" s="142">
        <f t="shared" si="91"/>
        <v>7660</v>
      </c>
      <c r="E279" s="142">
        <f t="shared" si="91"/>
        <v>10760.2</v>
      </c>
      <c r="F279" s="209">
        <f t="shared" si="91"/>
        <v>7877</v>
      </c>
      <c r="G279" s="209">
        <f t="shared" si="91"/>
        <v>862.05</v>
      </c>
      <c r="H279" s="209">
        <f t="shared" si="91"/>
        <v>8739</v>
      </c>
      <c r="I279" s="209">
        <f t="shared" si="91"/>
        <v>1744.1870000000001</v>
      </c>
      <c r="J279" s="209">
        <f t="shared" si="91"/>
        <v>10483.187</v>
      </c>
      <c r="K279" s="210">
        <f t="shared" si="91"/>
        <v>0</v>
      </c>
      <c r="L279" s="211">
        <f>L280+L282+L284+L286+L291</f>
        <v>10483.187</v>
      </c>
      <c r="M279" s="211">
        <f>M280+M282+M284+M286+M291</f>
        <v>0</v>
      </c>
      <c r="N279" s="210">
        <f>N280+N282+N284+N286+N291</f>
        <v>23295.113</v>
      </c>
      <c r="O279" s="211">
        <f>O280+O282+O284+O286+O291</f>
        <v>33778.35</v>
      </c>
      <c r="P279" s="187">
        <f>P280+P282+P284+P286+P288+P291</f>
        <v>1451.1</v>
      </c>
      <c r="Q279" s="187">
        <f t="shared" si="88"/>
        <v>35229.45</v>
      </c>
      <c r="R279" s="187"/>
      <c r="S279" s="187">
        <f>S280+S282+S286+S288+S291</f>
        <v>35229.5</v>
      </c>
      <c r="T279" s="209">
        <f>T280+T282+T284+T286+T288+T291</f>
        <v>10426</v>
      </c>
      <c r="U279" s="209">
        <f>U280+U282+U284+U286+U288+U291</f>
        <v>126</v>
      </c>
      <c r="V279" s="209">
        <f>V280+V282+V284+V286+V288+V291</f>
        <v>126</v>
      </c>
      <c r="W279" s="71"/>
      <c r="X279" s="307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18"/>
      <c r="AL279" s="18"/>
      <c r="AM279" s="18"/>
    </row>
    <row r="280" spans="1:39" s="2" customFormat="1" ht="35.25" customHeight="1">
      <c r="A280" s="145" t="s">
        <v>206</v>
      </c>
      <c r="B280" s="108" t="s">
        <v>491</v>
      </c>
      <c r="C280" s="142">
        <f aca="true" t="shared" si="92" ref="C280:O280">C281</f>
        <v>7697.3</v>
      </c>
      <c r="D280" s="142">
        <f t="shared" si="92"/>
        <v>6913.3</v>
      </c>
      <c r="E280" s="142">
        <f t="shared" si="92"/>
        <v>8483.5</v>
      </c>
      <c r="F280" s="209">
        <f t="shared" si="92"/>
        <v>7400</v>
      </c>
      <c r="G280" s="209"/>
      <c r="H280" s="209">
        <f t="shared" si="92"/>
        <v>7400</v>
      </c>
      <c r="I280" s="209">
        <f t="shared" si="92"/>
        <v>1570.265</v>
      </c>
      <c r="J280" s="209">
        <f t="shared" si="92"/>
        <v>8970.265</v>
      </c>
      <c r="K280" s="210">
        <f t="shared" si="92"/>
        <v>0</v>
      </c>
      <c r="L280" s="211">
        <f t="shared" si="92"/>
        <v>8970.265</v>
      </c>
      <c r="M280" s="211">
        <f t="shared" si="92"/>
        <v>0</v>
      </c>
      <c r="N280" s="210">
        <f t="shared" si="92"/>
        <v>0</v>
      </c>
      <c r="O280" s="211">
        <f t="shared" si="92"/>
        <v>8970.265</v>
      </c>
      <c r="P280" s="187"/>
      <c r="Q280" s="187">
        <f t="shared" si="88"/>
        <v>8970.265</v>
      </c>
      <c r="R280" s="187"/>
      <c r="S280" s="187">
        <f>S281</f>
        <v>8970.3</v>
      </c>
      <c r="T280" s="209">
        <f>T281</f>
        <v>10300</v>
      </c>
      <c r="U280" s="209">
        <f>U281</f>
        <v>0</v>
      </c>
      <c r="V280" s="209">
        <f>V281</f>
        <v>0</v>
      </c>
      <c r="W280" s="71"/>
      <c r="X280" s="307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18"/>
      <c r="AL280" s="18"/>
      <c r="AM280" s="18"/>
    </row>
    <row r="281" spans="1:39" s="2" customFormat="1" ht="36.75" customHeight="1">
      <c r="A281" s="127" t="s">
        <v>208</v>
      </c>
      <c r="B281" s="124" t="s">
        <v>207</v>
      </c>
      <c r="C281" s="149">
        <v>7697.3</v>
      </c>
      <c r="D281" s="149">
        <v>6913.3</v>
      </c>
      <c r="E281" s="149">
        <v>8483.5</v>
      </c>
      <c r="F281" s="223">
        <v>7400</v>
      </c>
      <c r="G281" s="223"/>
      <c r="H281" s="223">
        <v>7400</v>
      </c>
      <c r="I281" s="223">
        <v>1570.265</v>
      </c>
      <c r="J281" s="223">
        <f>H281+I281</f>
        <v>8970.265</v>
      </c>
      <c r="K281" s="224"/>
      <c r="L281" s="225">
        <f>J281+K281</f>
        <v>8970.265</v>
      </c>
      <c r="M281" s="223"/>
      <c r="N281" s="210">
        <f t="shared" si="90"/>
        <v>0</v>
      </c>
      <c r="O281" s="225">
        <v>8970.265</v>
      </c>
      <c r="P281" s="226"/>
      <c r="Q281" s="187">
        <f t="shared" si="88"/>
        <v>8970.265</v>
      </c>
      <c r="R281" s="187"/>
      <c r="S281" s="187">
        <v>8970.3</v>
      </c>
      <c r="T281" s="223">
        <v>10300</v>
      </c>
      <c r="U281" s="227">
        <v>0</v>
      </c>
      <c r="V281" s="223">
        <v>0</v>
      </c>
      <c r="W281" s="71" t="s">
        <v>516</v>
      </c>
      <c r="X281" s="307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17"/>
      <c r="AL281" s="17"/>
      <c r="AM281" s="17"/>
    </row>
    <row r="282" spans="1:39" s="2" customFormat="1" ht="33" customHeight="1">
      <c r="A282" s="145" t="s">
        <v>323</v>
      </c>
      <c r="B282" s="108" t="s">
        <v>322</v>
      </c>
      <c r="C282" s="142">
        <f>C283</f>
        <v>55</v>
      </c>
      <c r="D282" s="142">
        <f>D283</f>
        <v>55</v>
      </c>
      <c r="E282" s="142">
        <f>E283</f>
        <v>55</v>
      </c>
      <c r="F282" s="209">
        <f>F283</f>
        <v>127</v>
      </c>
      <c r="G282" s="209"/>
      <c r="H282" s="209">
        <f aca="true" t="shared" si="93" ref="H282:O282">H283</f>
        <v>127</v>
      </c>
      <c r="I282" s="209">
        <f t="shared" si="93"/>
        <v>0</v>
      </c>
      <c r="J282" s="209">
        <f t="shared" si="93"/>
        <v>127</v>
      </c>
      <c r="K282" s="210">
        <f t="shared" si="93"/>
        <v>0</v>
      </c>
      <c r="L282" s="211">
        <f t="shared" si="93"/>
        <v>127</v>
      </c>
      <c r="M282" s="211">
        <f t="shared" si="93"/>
        <v>0</v>
      </c>
      <c r="N282" s="210">
        <f t="shared" si="93"/>
        <v>0</v>
      </c>
      <c r="O282" s="211">
        <f t="shared" si="93"/>
        <v>127</v>
      </c>
      <c r="P282" s="187"/>
      <c r="Q282" s="187">
        <f t="shared" si="88"/>
        <v>127</v>
      </c>
      <c r="R282" s="187"/>
      <c r="S282" s="187">
        <f>S283</f>
        <v>127</v>
      </c>
      <c r="T282" s="209">
        <f>T283</f>
        <v>126</v>
      </c>
      <c r="U282" s="209">
        <f>U283</f>
        <v>126</v>
      </c>
      <c r="V282" s="209">
        <f>V283</f>
        <v>126</v>
      </c>
      <c r="W282" s="71"/>
      <c r="X282" s="307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18"/>
      <c r="AL282" s="18"/>
      <c r="AM282" s="18"/>
    </row>
    <row r="283" spans="1:39" s="2" customFormat="1" ht="47.25" customHeight="1">
      <c r="A283" s="127" t="s">
        <v>515</v>
      </c>
      <c r="B283" s="124" t="s">
        <v>321</v>
      </c>
      <c r="C283" s="149">
        <v>55</v>
      </c>
      <c r="D283" s="149">
        <v>55</v>
      </c>
      <c r="E283" s="149">
        <v>55</v>
      </c>
      <c r="F283" s="223">
        <v>127</v>
      </c>
      <c r="G283" s="223"/>
      <c r="H283" s="223">
        <v>127</v>
      </c>
      <c r="I283" s="223"/>
      <c r="J283" s="223">
        <v>127</v>
      </c>
      <c r="K283" s="224"/>
      <c r="L283" s="225">
        <v>127</v>
      </c>
      <c r="M283" s="223"/>
      <c r="N283" s="210">
        <f t="shared" si="90"/>
        <v>0</v>
      </c>
      <c r="O283" s="225">
        <v>127</v>
      </c>
      <c r="P283" s="226"/>
      <c r="Q283" s="187">
        <f t="shared" si="88"/>
        <v>127</v>
      </c>
      <c r="R283" s="187"/>
      <c r="S283" s="187">
        <v>127</v>
      </c>
      <c r="T283" s="223">
        <v>126</v>
      </c>
      <c r="U283" s="227">
        <v>126</v>
      </c>
      <c r="V283" s="223">
        <v>126</v>
      </c>
      <c r="W283" s="71" t="s">
        <v>516</v>
      </c>
      <c r="X283" s="307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17"/>
      <c r="AL283" s="17"/>
      <c r="AM283" s="17"/>
    </row>
    <row r="284" spans="1:39" s="2" customFormat="1" ht="35.25" customHeight="1" hidden="1">
      <c r="A284" s="145" t="s">
        <v>0</v>
      </c>
      <c r="B284" s="124" t="s">
        <v>332</v>
      </c>
      <c r="C284" s="142">
        <f aca="true" t="shared" si="94" ref="C284:O284">C285</f>
        <v>0</v>
      </c>
      <c r="D284" s="142">
        <f t="shared" si="94"/>
        <v>140</v>
      </c>
      <c r="E284" s="142">
        <f t="shared" si="94"/>
        <v>140</v>
      </c>
      <c r="F284" s="209">
        <f t="shared" si="94"/>
        <v>0</v>
      </c>
      <c r="G284" s="209"/>
      <c r="H284" s="209">
        <f t="shared" si="94"/>
        <v>0</v>
      </c>
      <c r="I284" s="209">
        <f t="shared" si="94"/>
        <v>0</v>
      </c>
      <c r="J284" s="209">
        <f t="shared" si="94"/>
        <v>0</v>
      </c>
      <c r="K284" s="210"/>
      <c r="L284" s="211">
        <f t="shared" si="94"/>
        <v>0</v>
      </c>
      <c r="M284" s="211">
        <f t="shared" si="94"/>
        <v>0</v>
      </c>
      <c r="N284" s="210">
        <f t="shared" si="94"/>
        <v>0</v>
      </c>
      <c r="O284" s="211">
        <f t="shared" si="94"/>
        <v>0</v>
      </c>
      <c r="P284" s="187"/>
      <c r="Q284" s="187">
        <f t="shared" si="88"/>
        <v>0</v>
      </c>
      <c r="R284" s="187"/>
      <c r="S284" s="187"/>
      <c r="T284" s="209">
        <f>T285</f>
        <v>0</v>
      </c>
      <c r="U284" s="209">
        <f>U285</f>
        <v>0</v>
      </c>
      <c r="V284" s="209">
        <f>V285</f>
        <v>0</v>
      </c>
      <c r="W284" s="14"/>
      <c r="X284" s="290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18"/>
      <c r="AL284" s="18"/>
      <c r="AM284" s="18"/>
    </row>
    <row r="285" spans="1:39" s="2" customFormat="1" ht="36" customHeight="1" hidden="1">
      <c r="A285" s="127" t="s">
        <v>1</v>
      </c>
      <c r="B285" s="124" t="s">
        <v>331</v>
      </c>
      <c r="C285" s="149">
        <v>0</v>
      </c>
      <c r="D285" s="149">
        <v>140</v>
      </c>
      <c r="E285" s="149">
        <v>140</v>
      </c>
      <c r="F285" s="223">
        <v>0</v>
      </c>
      <c r="G285" s="223"/>
      <c r="H285" s="223">
        <v>0</v>
      </c>
      <c r="I285" s="223"/>
      <c r="J285" s="223">
        <v>0</v>
      </c>
      <c r="K285" s="224"/>
      <c r="L285" s="225">
        <v>0</v>
      </c>
      <c r="M285" s="223"/>
      <c r="N285" s="210">
        <f t="shared" si="90"/>
        <v>0</v>
      </c>
      <c r="O285" s="225">
        <v>0</v>
      </c>
      <c r="P285" s="226"/>
      <c r="Q285" s="187">
        <f t="shared" si="88"/>
        <v>0</v>
      </c>
      <c r="R285" s="187"/>
      <c r="S285" s="187"/>
      <c r="T285" s="223">
        <v>0</v>
      </c>
      <c r="U285" s="227">
        <v>0</v>
      </c>
      <c r="V285" s="223">
        <v>0</v>
      </c>
      <c r="W285" s="14"/>
      <c r="X285" s="290"/>
      <c r="Y285" s="50"/>
      <c r="Z285" s="50"/>
      <c r="AA285" s="50"/>
      <c r="AB285" s="50"/>
      <c r="AC285" s="50"/>
      <c r="AD285" s="50"/>
      <c r="AE285" s="50"/>
      <c r="AF285" s="50"/>
      <c r="AG285" s="49"/>
      <c r="AH285" s="50"/>
      <c r="AI285" s="50"/>
      <c r="AJ285" s="50"/>
      <c r="AK285" s="17"/>
      <c r="AL285" s="17"/>
      <c r="AM285" s="17"/>
    </row>
    <row r="286" spans="1:39" s="2" customFormat="1" ht="19.5" customHeight="1" hidden="1">
      <c r="A286" s="145" t="s">
        <v>392</v>
      </c>
      <c r="B286" s="108" t="s">
        <v>387</v>
      </c>
      <c r="C286" s="142">
        <f aca="true" t="shared" si="95" ref="C286:O286">C287</f>
        <v>0</v>
      </c>
      <c r="D286" s="142">
        <f t="shared" si="95"/>
        <v>0</v>
      </c>
      <c r="E286" s="142">
        <f t="shared" si="95"/>
        <v>1530</v>
      </c>
      <c r="F286" s="209">
        <f t="shared" si="95"/>
        <v>350</v>
      </c>
      <c r="G286" s="209"/>
      <c r="H286" s="209">
        <f t="shared" si="95"/>
        <v>350</v>
      </c>
      <c r="I286" s="209">
        <f t="shared" si="95"/>
        <v>4.5</v>
      </c>
      <c r="J286" s="209">
        <f t="shared" si="95"/>
        <v>354.5</v>
      </c>
      <c r="K286" s="210">
        <f t="shared" si="95"/>
        <v>0</v>
      </c>
      <c r="L286" s="211">
        <f t="shared" si="95"/>
        <v>354.5</v>
      </c>
      <c r="M286" s="211">
        <f t="shared" si="95"/>
        <v>0</v>
      </c>
      <c r="N286" s="210">
        <f t="shared" si="95"/>
        <v>-4.5</v>
      </c>
      <c r="O286" s="211">
        <f t="shared" si="95"/>
        <v>350</v>
      </c>
      <c r="P286" s="187">
        <f>P287</f>
        <v>420</v>
      </c>
      <c r="Q286" s="187">
        <f t="shared" si="88"/>
        <v>770</v>
      </c>
      <c r="R286" s="187"/>
      <c r="S286" s="187">
        <f>S287</f>
        <v>770</v>
      </c>
      <c r="T286" s="209">
        <f>T287</f>
        <v>0</v>
      </c>
      <c r="U286" s="209">
        <f>U287</f>
        <v>0</v>
      </c>
      <c r="V286" s="209">
        <f>V287</f>
        <v>0</v>
      </c>
      <c r="W286" s="14"/>
      <c r="X286" s="290"/>
      <c r="Y286" s="80"/>
      <c r="Z286" s="80"/>
      <c r="AA286" s="80"/>
      <c r="AB286" s="80"/>
      <c r="AC286" s="80"/>
      <c r="AD286" s="80"/>
      <c r="AE286" s="80"/>
      <c r="AF286" s="80"/>
      <c r="AG286" s="79"/>
      <c r="AH286" s="80"/>
      <c r="AI286" s="80"/>
      <c r="AJ286" s="80"/>
      <c r="AK286" s="17"/>
      <c r="AL286" s="17"/>
      <c r="AM286" s="17"/>
    </row>
    <row r="287" spans="1:39" s="2" customFormat="1" ht="51.75" customHeight="1" hidden="1">
      <c r="A287" s="127" t="s">
        <v>393</v>
      </c>
      <c r="B287" s="124" t="s">
        <v>386</v>
      </c>
      <c r="C287" s="149">
        <v>0</v>
      </c>
      <c r="D287" s="149">
        <v>0</v>
      </c>
      <c r="E287" s="149">
        <v>1530</v>
      </c>
      <c r="F287" s="223">
        <v>350</v>
      </c>
      <c r="G287" s="223"/>
      <c r="H287" s="223">
        <v>350</v>
      </c>
      <c r="I287" s="223">
        <v>4.5</v>
      </c>
      <c r="J287" s="223">
        <f>H287+I287</f>
        <v>354.5</v>
      </c>
      <c r="K287" s="224"/>
      <c r="L287" s="225">
        <f>J287+K287</f>
        <v>354.5</v>
      </c>
      <c r="M287" s="223"/>
      <c r="N287" s="224">
        <v>-4.5</v>
      </c>
      <c r="O287" s="225">
        <v>350</v>
      </c>
      <c r="P287" s="226">
        <v>420</v>
      </c>
      <c r="Q287" s="187">
        <f t="shared" si="88"/>
        <v>770</v>
      </c>
      <c r="R287" s="187"/>
      <c r="S287" s="187">
        <v>770</v>
      </c>
      <c r="T287" s="223">
        <v>0</v>
      </c>
      <c r="U287" s="227">
        <v>0</v>
      </c>
      <c r="V287" s="223">
        <v>0</v>
      </c>
      <c r="W287" s="71"/>
      <c r="X287" s="307"/>
      <c r="Y287" s="80"/>
      <c r="Z287" s="80"/>
      <c r="AA287" s="80"/>
      <c r="AB287" s="80"/>
      <c r="AC287" s="80"/>
      <c r="AD287" s="80"/>
      <c r="AE287" s="80"/>
      <c r="AF287" s="80"/>
      <c r="AG287" s="79"/>
      <c r="AH287" s="80"/>
      <c r="AI287" s="80"/>
      <c r="AJ287" s="80"/>
      <c r="AK287" s="17"/>
      <c r="AL287" s="17"/>
      <c r="AM287" s="17"/>
    </row>
    <row r="288" spans="1:39" s="2" customFormat="1" ht="46.5" customHeight="1" hidden="1">
      <c r="A288" s="145" t="s">
        <v>483</v>
      </c>
      <c r="B288" s="124" t="s">
        <v>484</v>
      </c>
      <c r="C288" s="149"/>
      <c r="D288" s="149"/>
      <c r="E288" s="149"/>
      <c r="F288" s="223">
        <f>F289</f>
        <v>0</v>
      </c>
      <c r="G288" s="223"/>
      <c r="H288" s="223"/>
      <c r="I288" s="223"/>
      <c r="J288" s="223"/>
      <c r="K288" s="224"/>
      <c r="L288" s="225"/>
      <c r="M288" s="223"/>
      <c r="N288" s="224"/>
      <c r="O288" s="225">
        <v>0</v>
      </c>
      <c r="P288" s="226">
        <f>P289</f>
        <v>10</v>
      </c>
      <c r="Q288" s="187">
        <f t="shared" si="88"/>
        <v>10</v>
      </c>
      <c r="R288" s="187"/>
      <c r="S288" s="187">
        <f>S289</f>
        <v>10</v>
      </c>
      <c r="T288" s="223">
        <f>T289</f>
        <v>0</v>
      </c>
      <c r="U288" s="223">
        <f>U289</f>
        <v>0</v>
      </c>
      <c r="V288" s="223">
        <f>V289</f>
        <v>0</v>
      </c>
      <c r="W288" s="71"/>
      <c r="X288" s="307"/>
      <c r="Y288" s="140"/>
      <c r="Z288" s="140"/>
      <c r="AA288" s="140"/>
      <c r="AB288" s="140"/>
      <c r="AC288" s="140"/>
      <c r="AD288" s="140"/>
      <c r="AE288" s="140"/>
      <c r="AF288" s="140"/>
      <c r="AG288" s="103"/>
      <c r="AH288" s="140"/>
      <c r="AI288" s="140"/>
      <c r="AJ288" s="140"/>
      <c r="AK288" s="17"/>
      <c r="AL288" s="17"/>
      <c r="AM288" s="17"/>
    </row>
    <row r="289" spans="1:39" s="2" customFormat="1" ht="48" customHeight="1" hidden="1">
      <c r="A289" s="127" t="s">
        <v>483</v>
      </c>
      <c r="B289" s="131" t="s">
        <v>486</v>
      </c>
      <c r="C289" s="131"/>
      <c r="D289" s="131"/>
      <c r="E289" s="131"/>
      <c r="F289" s="223">
        <f>F290</f>
        <v>0</v>
      </c>
      <c r="G289" s="223"/>
      <c r="H289" s="223"/>
      <c r="I289" s="223"/>
      <c r="J289" s="223"/>
      <c r="K289" s="224"/>
      <c r="L289" s="225"/>
      <c r="M289" s="223"/>
      <c r="N289" s="224"/>
      <c r="O289" s="225" t="s">
        <v>492</v>
      </c>
      <c r="P289" s="226">
        <v>10</v>
      </c>
      <c r="Q289" s="187">
        <f t="shared" si="88"/>
        <v>10</v>
      </c>
      <c r="R289" s="187"/>
      <c r="S289" s="187">
        <v>10</v>
      </c>
      <c r="T289" s="223">
        <v>0</v>
      </c>
      <c r="U289" s="227">
        <v>0</v>
      </c>
      <c r="V289" s="223">
        <v>0</v>
      </c>
      <c r="W289" s="71"/>
      <c r="X289" s="307"/>
      <c r="Y289" s="140"/>
      <c r="Z289" s="140"/>
      <c r="AA289" s="140"/>
      <c r="AB289" s="140"/>
      <c r="AC289" s="140"/>
      <c r="AD289" s="140"/>
      <c r="AE289" s="140"/>
      <c r="AF289" s="140"/>
      <c r="AG289" s="103"/>
      <c r="AH289" s="140"/>
      <c r="AI289" s="140"/>
      <c r="AJ289" s="140"/>
      <c r="AK289" s="17"/>
      <c r="AL289" s="17"/>
      <c r="AM289" s="17"/>
    </row>
    <row r="290" spans="1:39" s="2" customFormat="1" ht="25.5" customHeight="1" hidden="1">
      <c r="A290" s="124">
        <v>913</v>
      </c>
      <c r="B290" s="131" t="s">
        <v>485</v>
      </c>
      <c r="C290" s="131"/>
      <c r="D290" s="131"/>
      <c r="E290" s="131"/>
      <c r="F290" s="223">
        <v>0</v>
      </c>
      <c r="G290" s="223"/>
      <c r="H290" s="223"/>
      <c r="I290" s="223"/>
      <c r="J290" s="223"/>
      <c r="K290" s="224"/>
      <c r="L290" s="225"/>
      <c r="M290" s="223"/>
      <c r="N290" s="224"/>
      <c r="O290" s="225"/>
      <c r="P290" s="226">
        <v>10</v>
      </c>
      <c r="Q290" s="187">
        <f t="shared" si="88"/>
        <v>10</v>
      </c>
      <c r="R290" s="187"/>
      <c r="S290" s="187">
        <v>10</v>
      </c>
      <c r="T290" s="223"/>
      <c r="U290" s="227"/>
      <c r="V290" s="223"/>
      <c r="W290" s="71"/>
      <c r="X290" s="307"/>
      <c r="Y290" s="140"/>
      <c r="Z290" s="140"/>
      <c r="AA290" s="140"/>
      <c r="AB290" s="140"/>
      <c r="AC290" s="140"/>
      <c r="AD290" s="140"/>
      <c r="AE290" s="140"/>
      <c r="AF290" s="140"/>
      <c r="AG290" s="103"/>
      <c r="AH290" s="140"/>
      <c r="AI290" s="140"/>
      <c r="AJ290" s="140"/>
      <c r="AK290" s="17"/>
      <c r="AL290" s="17"/>
      <c r="AM290" s="17"/>
    </row>
    <row r="291" spans="1:39" s="2" customFormat="1" ht="20.25" customHeight="1" hidden="1">
      <c r="A291" s="145" t="s">
        <v>394</v>
      </c>
      <c r="B291" s="108" t="s">
        <v>388</v>
      </c>
      <c r="C291" s="142">
        <f aca="true" t="shared" si="96" ref="C291:K291">C292</f>
        <v>0</v>
      </c>
      <c r="D291" s="142">
        <f t="shared" si="96"/>
        <v>551.7</v>
      </c>
      <c r="E291" s="142">
        <f t="shared" si="96"/>
        <v>551.7</v>
      </c>
      <c r="F291" s="209">
        <f t="shared" si="96"/>
        <v>0</v>
      </c>
      <c r="G291" s="209">
        <f t="shared" si="96"/>
        <v>862.05</v>
      </c>
      <c r="H291" s="209">
        <f t="shared" si="96"/>
        <v>862</v>
      </c>
      <c r="I291" s="209">
        <f t="shared" si="96"/>
        <v>169.42200000000003</v>
      </c>
      <c r="J291" s="209">
        <f t="shared" si="96"/>
        <v>1031.422</v>
      </c>
      <c r="K291" s="210">
        <f t="shared" si="96"/>
        <v>0</v>
      </c>
      <c r="L291" s="211">
        <f>L292</f>
        <v>1031.422</v>
      </c>
      <c r="M291" s="211">
        <f>M292</f>
        <v>0</v>
      </c>
      <c r="N291" s="210">
        <f>N292</f>
        <v>23299.613</v>
      </c>
      <c r="O291" s="211">
        <f>O292</f>
        <v>24331.085</v>
      </c>
      <c r="P291" s="187">
        <f>P292</f>
        <v>1021.1</v>
      </c>
      <c r="Q291" s="187">
        <f t="shared" si="88"/>
        <v>25352.184999999998</v>
      </c>
      <c r="R291" s="187"/>
      <c r="S291" s="187">
        <f>S292</f>
        <v>25352.2</v>
      </c>
      <c r="T291" s="209">
        <f>T292</f>
        <v>0</v>
      </c>
      <c r="U291" s="209">
        <f>U292</f>
        <v>0</v>
      </c>
      <c r="V291" s="209">
        <f>V292</f>
        <v>0</v>
      </c>
      <c r="W291" s="14"/>
      <c r="X291" s="290"/>
      <c r="Y291" s="80"/>
      <c r="Z291" s="80"/>
      <c r="AA291" s="80"/>
      <c r="AB291" s="80"/>
      <c r="AC291" s="80"/>
      <c r="AD291" s="80"/>
      <c r="AE291" s="80"/>
      <c r="AF291" s="80"/>
      <c r="AG291" s="79"/>
      <c r="AH291" s="80"/>
      <c r="AI291" s="80"/>
      <c r="AJ291" s="80"/>
      <c r="AK291" s="17"/>
      <c r="AL291" s="17"/>
      <c r="AM291" s="17"/>
    </row>
    <row r="292" spans="1:44" s="2" customFormat="1" ht="22.5" customHeight="1" hidden="1">
      <c r="A292" s="127" t="s">
        <v>395</v>
      </c>
      <c r="B292" s="124" t="s">
        <v>389</v>
      </c>
      <c r="C292" s="149">
        <v>0</v>
      </c>
      <c r="D292" s="149">
        <v>551.7</v>
      </c>
      <c r="E292" s="149">
        <v>551.7</v>
      </c>
      <c r="F292" s="223">
        <v>0</v>
      </c>
      <c r="G292" s="223">
        <v>862.05</v>
      </c>
      <c r="H292" s="223">
        <v>862</v>
      </c>
      <c r="I292" s="223">
        <f>307.35-137.928</f>
        <v>169.42200000000003</v>
      </c>
      <c r="J292" s="223">
        <f>H292+I292</f>
        <v>1031.422</v>
      </c>
      <c r="K292" s="224"/>
      <c r="L292" s="225">
        <f>J292+K292</f>
        <v>1031.422</v>
      </c>
      <c r="M292" s="223"/>
      <c r="N292" s="224">
        <f>23310-10.387</f>
        <v>23299.613</v>
      </c>
      <c r="O292" s="225">
        <v>24331.085</v>
      </c>
      <c r="P292" s="226">
        <v>1021.1</v>
      </c>
      <c r="Q292" s="187">
        <f t="shared" si="88"/>
        <v>25352.184999999998</v>
      </c>
      <c r="R292" s="187"/>
      <c r="S292" s="187">
        <v>25352.2</v>
      </c>
      <c r="T292" s="223"/>
      <c r="U292" s="227"/>
      <c r="V292" s="223"/>
      <c r="W292" s="14"/>
      <c r="X292" s="290"/>
      <c r="Y292" s="80"/>
      <c r="Z292" s="80"/>
      <c r="AA292" s="80"/>
      <c r="AB292" s="80"/>
      <c r="AC292" s="80"/>
      <c r="AD292" s="80"/>
      <c r="AE292" s="80"/>
      <c r="AF292" s="80"/>
      <c r="AG292" s="79"/>
      <c r="AH292" s="80"/>
      <c r="AI292" s="80"/>
      <c r="AJ292" s="80"/>
      <c r="AK292" s="17"/>
      <c r="AL292" s="17"/>
      <c r="AM292" s="17"/>
      <c r="AR292"/>
    </row>
    <row r="293" spans="1:39" s="2" customFormat="1" ht="20.25" customHeight="1" hidden="1">
      <c r="A293" s="152" t="s">
        <v>314</v>
      </c>
      <c r="B293" s="109" t="s">
        <v>270</v>
      </c>
      <c r="C293" s="112">
        <f>C294</f>
        <v>1000</v>
      </c>
      <c r="D293" s="112">
        <f>D294</f>
        <v>0</v>
      </c>
      <c r="E293" s="112">
        <f>E294</f>
        <v>0</v>
      </c>
      <c r="F293" s="209">
        <f>F294</f>
        <v>0</v>
      </c>
      <c r="G293" s="209"/>
      <c r="H293" s="209">
        <f>H294</f>
        <v>0</v>
      </c>
      <c r="I293" s="209">
        <f>I294</f>
        <v>0</v>
      </c>
      <c r="J293" s="209">
        <f>J294</f>
        <v>0</v>
      </c>
      <c r="K293" s="210"/>
      <c r="L293" s="211">
        <f>L294</f>
        <v>0</v>
      </c>
      <c r="M293" s="211">
        <f>M294</f>
        <v>0</v>
      </c>
      <c r="N293" s="210">
        <f>N294</f>
        <v>0</v>
      </c>
      <c r="O293" s="211">
        <f>O294</f>
        <v>0</v>
      </c>
      <c r="P293" s="187"/>
      <c r="Q293" s="186">
        <f t="shared" si="88"/>
        <v>0</v>
      </c>
      <c r="R293" s="186"/>
      <c r="S293" s="186">
        <f>S294</f>
        <v>0</v>
      </c>
      <c r="T293" s="204">
        <f>T294</f>
        <v>0</v>
      </c>
      <c r="U293" s="204">
        <f>U294</f>
        <v>0</v>
      </c>
      <c r="V293" s="204">
        <f>V294</f>
        <v>0</v>
      </c>
      <c r="W293" s="14"/>
      <c r="X293" s="290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23"/>
      <c r="AL293" s="23"/>
      <c r="AM293" s="23"/>
    </row>
    <row r="294" spans="1:39" s="2" customFormat="1" ht="20.25" customHeight="1" hidden="1">
      <c r="A294" s="145" t="s">
        <v>268</v>
      </c>
      <c r="B294" s="124" t="s">
        <v>269</v>
      </c>
      <c r="C294" s="149">
        <v>1000</v>
      </c>
      <c r="D294" s="149">
        <v>0</v>
      </c>
      <c r="E294" s="149">
        <v>0</v>
      </c>
      <c r="F294" s="223">
        <v>0</v>
      </c>
      <c r="G294" s="223"/>
      <c r="H294" s="223">
        <v>0</v>
      </c>
      <c r="I294" s="223"/>
      <c r="J294" s="223">
        <v>0</v>
      </c>
      <c r="K294" s="224"/>
      <c r="L294" s="225">
        <v>0</v>
      </c>
      <c r="M294" s="223"/>
      <c r="N294" s="210">
        <f>O294-L294</f>
        <v>0</v>
      </c>
      <c r="O294" s="225">
        <v>0</v>
      </c>
      <c r="P294" s="226"/>
      <c r="Q294" s="187">
        <f t="shared" si="88"/>
        <v>0</v>
      </c>
      <c r="R294" s="187"/>
      <c r="S294" s="187"/>
      <c r="T294" s="223">
        <v>0</v>
      </c>
      <c r="U294" s="227">
        <v>0</v>
      </c>
      <c r="V294" s="223">
        <v>0</v>
      </c>
      <c r="W294" s="14"/>
      <c r="X294" s="29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17"/>
      <c r="AL294" s="17"/>
      <c r="AM294" s="17"/>
    </row>
    <row r="295" spans="1:39" s="2" customFormat="1" ht="18" customHeight="1">
      <c r="A295" s="172" t="s">
        <v>209</v>
      </c>
      <c r="B295" s="173" t="s">
        <v>210</v>
      </c>
      <c r="C295" s="174">
        <f>C296</f>
        <v>69043</v>
      </c>
      <c r="D295" s="174">
        <f>D296</f>
        <v>2560.6</v>
      </c>
      <c r="E295" s="174">
        <f>E296+E302</f>
        <v>358</v>
      </c>
      <c r="F295" s="214">
        <f>F296</f>
        <v>215346</v>
      </c>
      <c r="G295" s="253"/>
      <c r="H295" s="253">
        <f>H296</f>
        <v>215346</v>
      </c>
      <c r="I295" s="214">
        <f>I296</f>
        <v>-10010</v>
      </c>
      <c r="J295" s="253">
        <f>J296</f>
        <v>205336</v>
      </c>
      <c r="K295" s="254">
        <f>K296</f>
        <v>0</v>
      </c>
      <c r="L295" s="230">
        <f>L296</f>
        <v>205336</v>
      </c>
      <c r="M295" s="253"/>
      <c r="N295" s="254">
        <f>O295-L295</f>
        <v>6938.04800000001</v>
      </c>
      <c r="O295" s="230">
        <f>O296</f>
        <v>212274.048</v>
      </c>
      <c r="P295" s="188">
        <f>P296</f>
        <v>5164.5</v>
      </c>
      <c r="Q295" s="186">
        <f t="shared" si="88"/>
        <v>217438.548</v>
      </c>
      <c r="R295" s="186"/>
      <c r="S295" s="186">
        <f>S296</f>
        <v>262.5</v>
      </c>
      <c r="T295" s="253">
        <f>T296</f>
        <v>500</v>
      </c>
      <c r="U295" s="253">
        <f>U296</f>
        <v>500</v>
      </c>
      <c r="V295" s="253">
        <f>V296</f>
        <v>500</v>
      </c>
      <c r="W295" s="14"/>
      <c r="X295" s="290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23"/>
      <c r="AL295" s="23"/>
      <c r="AM295" s="23"/>
    </row>
    <row r="296" spans="1:39" s="2" customFormat="1" ht="20.25" customHeight="1">
      <c r="A296" s="175" t="s">
        <v>211</v>
      </c>
      <c r="B296" s="120" t="s">
        <v>212</v>
      </c>
      <c r="C296" s="170">
        <f>C297+C302</f>
        <v>69043</v>
      </c>
      <c r="D296" s="170">
        <f>D297+D302</f>
        <v>2560.6</v>
      </c>
      <c r="E296" s="170">
        <f>E297+E302</f>
        <v>358</v>
      </c>
      <c r="F296" s="221">
        <v>215346</v>
      </c>
      <c r="G296" s="221"/>
      <c r="H296" s="221">
        <f>H297+H302</f>
        <v>215346</v>
      </c>
      <c r="I296" s="214">
        <f>I297</f>
        <v>-10010</v>
      </c>
      <c r="J296" s="221">
        <f>J297+J302</f>
        <v>205336</v>
      </c>
      <c r="K296" s="255">
        <f>K297+K302</f>
        <v>0</v>
      </c>
      <c r="L296" s="250">
        <f>L297+L302</f>
        <v>205336</v>
      </c>
      <c r="M296" s="221"/>
      <c r="N296" s="256">
        <f>O296-L296</f>
        <v>6938.04800000001</v>
      </c>
      <c r="O296" s="250">
        <f>O297+O302</f>
        <v>212274.048</v>
      </c>
      <c r="P296" s="257">
        <f>P297+P302</f>
        <v>5164.5</v>
      </c>
      <c r="Q296" s="187">
        <f t="shared" si="88"/>
        <v>217438.548</v>
      </c>
      <c r="R296" s="187"/>
      <c r="S296" s="187">
        <v>262.5</v>
      </c>
      <c r="T296" s="221">
        <f>T297+T302</f>
        <v>500</v>
      </c>
      <c r="U296" s="221">
        <f>U297+U302</f>
        <v>500</v>
      </c>
      <c r="V296" s="221">
        <f>V297+V302</f>
        <v>500</v>
      </c>
      <c r="W296" s="14"/>
      <c r="X296" s="29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17"/>
      <c r="AL296" s="17"/>
      <c r="AM296" s="17"/>
    </row>
    <row r="297" spans="1:39" s="2" customFormat="1" ht="20.25" customHeight="1" hidden="1">
      <c r="A297" s="153"/>
      <c r="B297" s="147" t="s">
        <v>324</v>
      </c>
      <c r="C297" s="151">
        <f>SUM(C298:C299)</f>
        <v>65472</v>
      </c>
      <c r="D297" s="151">
        <f>SUM(D298:D299)</f>
        <v>200</v>
      </c>
      <c r="E297" s="151">
        <f>E298+E299</f>
        <v>358</v>
      </c>
      <c r="F297" s="258">
        <f>F298</f>
        <v>300</v>
      </c>
      <c r="G297" s="251"/>
      <c r="H297" s="251">
        <f>SUM(H298:H300)</f>
        <v>215346</v>
      </c>
      <c r="I297" s="258">
        <f>I298+I299</f>
        <v>-10010</v>
      </c>
      <c r="J297" s="251">
        <f>SUM(J298:J300)</f>
        <v>205336</v>
      </c>
      <c r="K297" s="259">
        <f>SUM(K298:K300)</f>
        <v>0</v>
      </c>
      <c r="L297" s="260">
        <f>SUM(L298:L300)</f>
        <v>205275</v>
      </c>
      <c r="M297" s="251"/>
      <c r="N297" s="259">
        <f>O297-L297</f>
        <v>6938.04800000001</v>
      </c>
      <c r="O297" s="260">
        <f>O298+O299+O301+O300</f>
        <v>212213.048</v>
      </c>
      <c r="P297" s="261">
        <f>SUM(P298:P301)</f>
        <v>5164.5</v>
      </c>
      <c r="Q297" s="187">
        <f t="shared" si="88"/>
        <v>217377.548</v>
      </c>
      <c r="R297" s="187"/>
      <c r="S297" s="187">
        <v>0</v>
      </c>
      <c r="T297" s="251">
        <f>SUM(T298:T301)</f>
        <v>500</v>
      </c>
      <c r="U297" s="251">
        <f>SUM(U298:U301)</f>
        <v>500</v>
      </c>
      <c r="V297" s="251">
        <f>SUM(V298:V301)</f>
        <v>500</v>
      </c>
      <c r="W297" s="14"/>
      <c r="X297" s="29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17"/>
      <c r="AL297" s="17"/>
      <c r="AM297" s="17"/>
    </row>
    <row r="298" spans="1:39" s="2" customFormat="1" ht="20.25" customHeight="1" hidden="1">
      <c r="A298" s="153"/>
      <c r="B298" s="147">
        <v>900</v>
      </c>
      <c r="C298" s="151">
        <v>508</v>
      </c>
      <c r="D298" s="151">
        <v>200</v>
      </c>
      <c r="E298" s="151">
        <v>358</v>
      </c>
      <c r="F298" s="251">
        <v>300</v>
      </c>
      <c r="G298" s="251"/>
      <c r="H298" s="251">
        <v>300</v>
      </c>
      <c r="I298" s="251"/>
      <c r="J298" s="251">
        <v>300</v>
      </c>
      <c r="K298" s="259"/>
      <c r="L298" s="260">
        <v>300</v>
      </c>
      <c r="M298" s="251"/>
      <c r="N298" s="259"/>
      <c r="O298" s="260">
        <f>L298+N298</f>
        <v>300</v>
      </c>
      <c r="P298" s="261"/>
      <c r="Q298" s="187">
        <f t="shared" si="88"/>
        <v>300</v>
      </c>
      <c r="R298" s="187"/>
      <c r="S298" s="187"/>
      <c r="T298" s="251"/>
      <c r="U298" s="262"/>
      <c r="V298" s="251"/>
      <c r="W298" s="14"/>
      <c r="X298" s="29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17"/>
      <c r="AL298" s="17"/>
      <c r="AM298" s="17"/>
    </row>
    <row r="299" spans="1:39" s="2" customFormat="1" ht="20.25" customHeight="1" hidden="1">
      <c r="A299" s="153"/>
      <c r="B299" s="147">
        <v>904</v>
      </c>
      <c r="C299" s="151">
        <v>64964</v>
      </c>
      <c r="D299" s="151">
        <v>0</v>
      </c>
      <c r="E299" s="151">
        <v>0</v>
      </c>
      <c r="F299" s="251">
        <v>215046</v>
      </c>
      <c r="G299" s="251"/>
      <c r="H299" s="251">
        <v>215046</v>
      </c>
      <c r="I299" s="251">
        <f>-8805-182-39-1-983</f>
        <v>-10010</v>
      </c>
      <c r="J299" s="251">
        <f>H299+I299</f>
        <v>205036</v>
      </c>
      <c r="K299" s="259"/>
      <c r="L299" s="260">
        <v>204975</v>
      </c>
      <c r="M299" s="251"/>
      <c r="N299" s="259">
        <f>O299-L299</f>
        <v>6927.04800000001</v>
      </c>
      <c r="O299" s="260">
        <f>211899.798+2.25</f>
        <v>211902.048</v>
      </c>
      <c r="P299" s="261">
        <f>-388+5532.5</f>
        <v>5144.5</v>
      </c>
      <c r="Q299" s="187">
        <f t="shared" si="88"/>
        <v>217046.548</v>
      </c>
      <c r="R299" s="187"/>
      <c r="S299" s="187"/>
      <c r="T299" s="251">
        <v>500</v>
      </c>
      <c r="U299" s="262">
        <v>500</v>
      </c>
      <c r="V299" s="251">
        <v>500</v>
      </c>
      <c r="W299" s="14"/>
      <c r="X299" s="29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20"/>
      <c r="AL299" s="20"/>
      <c r="AM299" s="20"/>
    </row>
    <row r="300" spans="1:39" s="2" customFormat="1" ht="20.25" customHeight="1" hidden="1">
      <c r="A300" s="153"/>
      <c r="B300" s="147">
        <v>918</v>
      </c>
      <c r="C300" s="151"/>
      <c r="D300" s="151"/>
      <c r="E300" s="151"/>
      <c r="F300" s="251">
        <v>0</v>
      </c>
      <c r="G300" s="251"/>
      <c r="H300" s="251">
        <v>0</v>
      </c>
      <c r="I300" s="251"/>
      <c r="J300" s="251">
        <v>0</v>
      </c>
      <c r="K300" s="259"/>
      <c r="L300" s="260">
        <v>0</v>
      </c>
      <c r="M300" s="251"/>
      <c r="N300" s="259"/>
      <c r="O300" s="260"/>
      <c r="P300" s="261"/>
      <c r="Q300" s="187">
        <f t="shared" si="88"/>
        <v>0</v>
      </c>
      <c r="R300" s="187"/>
      <c r="S300" s="187"/>
      <c r="T300" s="251"/>
      <c r="U300" s="262"/>
      <c r="V300" s="251"/>
      <c r="W300" s="14"/>
      <c r="X300" s="29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20"/>
      <c r="AL300" s="20"/>
      <c r="AM300" s="20"/>
    </row>
    <row r="301" spans="1:39" s="2" customFormat="1" ht="20.25" customHeight="1" hidden="1">
      <c r="A301" s="153"/>
      <c r="B301" s="147">
        <v>915</v>
      </c>
      <c r="C301" s="151"/>
      <c r="D301" s="151"/>
      <c r="E301" s="151"/>
      <c r="F301" s="251"/>
      <c r="G301" s="251"/>
      <c r="H301" s="251"/>
      <c r="I301" s="251"/>
      <c r="J301" s="251"/>
      <c r="K301" s="259"/>
      <c r="L301" s="260"/>
      <c r="M301" s="251"/>
      <c r="N301" s="259">
        <v>11</v>
      </c>
      <c r="O301" s="260">
        <v>11</v>
      </c>
      <c r="P301" s="261">
        <v>20</v>
      </c>
      <c r="Q301" s="187">
        <f t="shared" si="88"/>
        <v>31</v>
      </c>
      <c r="R301" s="187"/>
      <c r="S301" s="187"/>
      <c r="T301" s="251"/>
      <c r="U301" s="262"/>
      <c r="V301" s="251"/>
      <c r="W301" s="14"/>
      <c r="X301" s="290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20"/>
      <c r="AL301" s="20"/>
      <c r="AM301" s="20"/>
    </row>
    <row r="302" spans="1:39" s="2" customFormat="1" ht="20.25" customHeight="1" hidden="1">
      <c r="A302" s="153"/>
      <c r="B302" s="147" t="s">
        <v>325</v>
      </c>
      <c r="C302" s="151">
        <f>SUM(C303:C307)</f>
        <v>3571</v>
      </c>
      <c r="D302" s="151">
        <f>SUM(D303:D307)</f>
        <v>2360.6</v>
      </c>
      <c r="E302" s="151">
        <f>SUM(E303:E307)</f>
        <v>0</v>
      </c>
      <c r="F302" s="251">
        <f>SUM(F303:F307)</f>
        <v>0</v>
      </c>
      <c r="G302" s="251"/>
      <c r="H302" s="251">
        <f>SUM(H303:H307)</f>
        <v>0</v>
      </c>
      <c r="I302" s="251">
        <f>SUM(I303:I307)</f>
        <v>0</v>
      </c>
      <c r="J302" s="251">
        <f>SUM(J303:J307)</f>
        <v>0</v>
      </c>
      <c r="K302" s="259">
        <f>SUM(K303:K307)</f>
        <v>0</v>
      </c>
      <c r="L302" s="260">
        <f>SUM(L303:L307)</f>
        <v>61</v>
      </c>
      <c r="M302" s="251"/>
      <c r="N302" s="259">
        <f>O302-L302</f>
        <v>0</v>
      </c>
      <c r="O302" s="260">
        <v>61</v>
      </c>
      <c r="P302" s="261">
        <f>SUM(P303:P307)</f>
        <v>0</v>
      </c>
      <c r="Q302" s="187">
        <f t="shared" si="88"/>
        <v>61</v>
      </c>
      <c r="R302" s="187"/>
      <c r="S302" s="187"/>
      <c r="T302" s="251">
        <f>SUM(T303:T307)</f>
        <v>0</v>
      </c>
      <c r="U302" s="251">
        <f>SUM(U303:U307)</f>
        <v>0</v>
      </c>
      <c r="V302" s="251">
        <f>SUM(V303:V307)</f>
        <v>0</v>
      </c>
      <c r="W302" s="14"/>
      <c r="X302" s="29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17"/>
      <c r="AL302" s="17"/>
      <c r="AM302" s="17"/>
    </row>
    <row r="303" spans="1:39" s="2" customFormat="1" ht="20.25" customHeight="1" hidden="1">
      <c r="A303" s="153"/>
      <c r="B303" s="147">
        <v>901</v>
      </c>
      <c r="C303" s="151">
        <v>46</v>
      </c>
      <c r="D303" s="151">
        <v>82.4</v>
      </c>
      <c r="E303" s="151"/>
      <c r="F303" s="252"/>
      <c r="G303" s="252"/>
      <c r="H303" s="252"/>
      <c r="I303" s="252"/>
      <c r="J303" s="252"/>
      <c r="K303" s="263"/>
      <c r="L303" s="264"/>
      <c r="M303" s="252"/>
      <c r="N303" s="263"/>
      <c r="O303" s="264"/>
      <c r="P303" s="265"/>
      <c r="Q303" s="187">
        <f t="shared" si="88"/>
        <v>0</v>
      </c>
      <c r="R303" s="187"/>
      <c r="S303" s="187"/>
      <c r="T303" s="251"/>
      <c r="U303" s="262"/>
      <c r="V303" s="251"/>
      <c r="W303" s="14"/>
      <c r="X303" s="29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25"/>
      <c r="AL303" s="25"/>
      <c r="AM303" s="25"/>
    </row>
    <row r="304" spans="1:39" s="2" customFormat="1" ht="20.25" customHeight="1" hidden="1">
      <c r="A304" s="153"/>
      <c r="B304" s="147">
        <v>902</v>
      </c>
      <c r="C304" s="151">
        <v>475</v>
      </c>
      <c r="D304" s="151">
        <v>121.8</v>
      </c>
      <c r="E304" s="151"/>
      <c r="F304" s="252"/>
      <c r="G304" s="252"/>
      <c r="H304" s="252"/>
      <c r="I304" s="252"/>
      <c r="J304" s="252"/>
      <c r="K304" s="263"/>
      <c r="L304" s="264"/>
      <c r="M304" s="252"/>
      <c r="N304" s="263"/>
      <c r="O304" s="264"/>
      <c r="P304" s="265"/>
      <c r="Q304" s="187">
        <f t="shared" si="88"/>
        <v>0</v>
      </c>
      <c r="R304" s="187"/>
      <c r="S304" s="187"/>
      <c r="T304" s="251"/>
      <c r="U304" s="262"/>
      <c r="V304" s="251"/>
      <c r="W304" s="14"/>
      <c r="X304" s="29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25"/>
      <c r="AL304" s="25"/>
      <c r="AM304" s="25"/>
    </row>
    <row r="305" spans="1:39" s="2" customFormat="1" ht="20.25" customHeight="1" hidden="1">
      <c r="A305" s="153"/>
      <c r="B305" s="147">
        <v>915</v>
      </c>
      <c r="C305" s="151">
        <v>1180</v>
      </c>
      <c r="D305" s="151">
        <v>828.9</v>
      </c>
      <c r="E305" s="151"/>
      <c r="F305" s="252"/>
      <c r="G305" s="252"/>
      <c r="H305" s="252"/>
      <c r="I305" s="252"/>
      <c r="J305" s="252"/>
      <c r="K305" s="263"/>
      <c r="L305" s="264">
        <v>61</v>
      </c>
      <c r="M305" s="252"/>
      <c r="N305" s="263"/>
      <c r="O305" s="264">
        <v>61</v>
      </c>
      <c r="P305" s="265"/>
      <c r="Q305" s="187">
        <f t="shared" si="88"/>
        <v>61</v>
      </c>
      <c r="R305" s="187"/>
      <c r="S305" s="187"/>
      <c r="T305" s="251"/>
      <c r="U305" s="262"/>
      <c r="V305" s="251"/>
      <c r="W305" s="14"/>
      <c r="X305" s="29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25"/>
      <c r="AL305" s="25"/>
      <c r="AM305" s="25"/>
    </row>
    <row r="306" spans="1:39" s="2" customFormat="1" ht="20.25" customHeight="1" hidden="1">
      <c r="A306" s="153"/>
      <c r="B306" s="147">
        <v>918</v>
      </c>
      <c r="C306" s="151">
        <v>1870</v>
      </c>
      <c r="D306" s="151">
        <v>1327.5</v>
      </c>
      <c r="E306" s="151"/>
      <c r="F306" s="251"/>
      <c r="G306" s="251"/>
      <c r="H306" s="251"/>
      <c r="I306" s="251"/>
      <c r="J306" s="251"/>
      <c r="K306" s="259"/>
      <c r="L306" s="260"/>
      <c r="M306" s="251"/>
      <c r="N306" s="259"/>
      <c r="O306" s="260"/>
      <c r="P306" s="261"/>
      <c r="Q306" s="187">
        <f t="shared" si="88"/>
        <v>0</v>
      </c>
      <c r="R306" s="187"/>
      <c r="S306" s="187"/>
      <c r="T306" s="251"/>
      <c r="U306" s="262"/>
      <c r="V306" s="251"/>
      <c r="W306" s="14"/>
      <c r="X306" s="29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25"/>
      <c r="AL306" s="25"/>
      <c r="AM306" s="25"/>
    </row>
    <row r="307" spans="1:39" s="2" customFormat="1" ht="20.25" customHeight="1" hidden="1">
      <c r="A307" s="153"/>
      <c r="B307" s="147">
        <v>922</v>
      </c>
      <c r="C307" s="151">
        <v>0</v>
      </c>
      <c r="D307" s="151">
        <v>0</v>
      </c>
      <c r="E307" s="151"/>
      <c r="F307" s="252"/>
      <c r="G307" s="252"/>
      <c r="H307" s="252"/>
      <c r="I307" s="252"/>
      <c r="J307" s="252"/>
      <c r="K307" s="263"/>
      <c r="L307" s="264"/>
      <c r="M307" s="252"/>
      <c r="N307" s="263"/>
      <c r="O307" s="264"/>
      <c r="P307" s="265"/>
      <c r="Q307" s="187">
        <f t="shared" si="88"/>
        <v>0</v>
      </c>
      <c r="R307" s="187"/>
      <c r="S307" s="187"/>
      <c r="T307" s="251"/>
      <c r="U307" s="262"/>
      <c r="V307" s="251"/>
      <c r="W307" s="14"/>
      <c r="X307" s="29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25"/>
      <c r="AL307" s="25"/>
      <c r="AM307" s="25"/>
    </row>
    <row r="308" spans="1:39" s="2" customFormat="1" ht="20.25" customHeight="1" hidden="1">
      <c r="A308" s="153"/>
      <c r="B308" s="173" t="s">
        <v>498</v>
      </c>
      <c r="C308" s="275"/>
      <c r="D308" s="275"/>
      <c r="E308" s="275"/>
      <c r="F308" s="252"/>
      <c r="G308" s="252"/>
      <c r="H308" s="252"/>
      <c r="I308" s="252"/>
      <c r="J308" s="252"/>
      <c r="K308" s="263"/>
      <c r="L308" s="264"/>
      <c r="M308" s="252"/>
      <c r="N308" s="263"/>
      <c r="O308" s="264"/>
      <c r="P308" s="265"/>
      <c r="Q308" s="186"/>
      <c r="R308" s="186"/>
      <c r="S308" s="186">
        <v>-2156.4</v>
      </c>
      <c r="T308" s="269">
        <f>T309</f>
        <v>0</v>
      </c>
      <c r="U308" s="269">
        <f>U309</f>
        <v>0</v>
      </c>
      <c r="V308" s="269">
        <f>V309</f>
        <v>0</v>
      </c>
      <c r="W308" s="14"/>
      <c r="X308" s="29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25"/>
      <c r="AL308" s="25"/>
      <c r="AM308" s="25"/>
    </row>
    <row r="309" spans="1:39" s="274" customFormat="1" ht="20.25" customHeight="1" hidden="1">
      <c r="A309" s="153"/>
      <c r="B309" s="120" t="s">
        <v>499</v>
      </c>
      <c r="C309" s="151"/>
      <c r="D309" s="151"/>
      <c r="E309" s="151"/>
      <c r="F309" s="269"/>
      <c r="G309" s="269"/>
      <c r="H309" s="269"/>
      <c r="I309" s="269"/>
      <c r="J309" s="269"/>
      <c r="K309" s="270"/>
      <c r="L309" s="271"/>
      <c r="M309" s="269"/>
      <c r="N309" s="270"/>
      <c r="O309" s="271"/>
      <c r="P309" s="272"/>
      <c r="Q309" s="226"/>
      <c r="R309" s="226"/>
      <c r="S309" s="226">
        <v>-2156.4</v>
      </c>
      <c r="T309" s="251">
        <v>0</v>
      </c>
      <c r="U309" s="262">
        <v>0</v>
      </c>
      <c r="V309" s="251">
        <v>0</v>
      </c>
      <c r="W309" s="273"/>
      <c r="X309" s="313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25"/>
      <c r="AL309" s="25"/>
      <c r="AM309" s="25"/>
    </row>
    <row r="310" spans="1:39" s="2" customFormat="1" ht="21" customHeight="1">
      <c r="A310" s="179" t="s">
        <v>213</v>
      </c>
      <c r="B310" s="178"/>
      <c r="C310" s="177">
        <f aca="true" t="shared" si="97" ref="C310:L310">C6+C139</f>
        <v>1325818.4</v>
      </c>
      <c r="D310" s="177">
        <f t="shared" si="97"/>
        <v>1172382.9</v>
      </c>
      <c r="E310" s="177">
        <f t="shared" si="97"/>
        <v>1325804.9</v>
      </c>
      <c r="F310" s="186">
        <f t="shared" si="97"/>
        <v>1536863.0999999999</v>
      </c>
      <c r="G310" s="186">
        <f t="shared" si="97"/>
        <v>16605.95</v>
      </c>
      <c r="H310" s="186">
        <f t="shared" si="97"/>
        <v>1552653.969</v>
      </c>
      <c r="I310" s="186">
        <f t="shared" si="97"/>
        <v>20791.186999999998</v>
      </c>
      <c r="J310" s="186">
        <f t="shared" si="97"/>
        <v>1573445.156</v>
      </c>
      <c r="K310" s="186">
        <f t="shared" si="97"/>
        <v>20342.6</v>
      </c>
      <c r="L310" s="186">
        <f t="shared" si="97"/>
        <v>1593787.756</v>
      </c>
      <c r="M310" s="186"/>
      <c r="N310" s="186">
        <f>N139+N6</f>
        <v>48054.48200000001</v>
      </c>
      <c r="O310" s="186">
        <f>O139+O6</f>
        <v>1641842.2880000002</v>
      </c>
      <c r="P310" s="186">
        <f>P139+P6</f>
        <v>975.6000000000004</v>
      </c>
      <c r="Q310" s="186">
        <f>Q139+Q6</f>
        <v>1642817.888</v>
      </c>
      <c r="R310" s="186"/>
      <c r="S310" s="186">
        <f>S6+S139</f>
        <v>1397272.6</v>
      </c>
      <c r="T310" s="186">
        <f>T139+T6</f>
        <v>1244998.4000000001</v>
      </c>
      <c r="U310" s="186">
        <f>U139+U6</f>
        <v>1180303.9</v>
      </c>
      <c r="V310" s="186">
        <f>V139+V6</f>
        <v>1227056.9</v>
      </c>
      <c r="W310" s="14"/>
      <c r="X310" s="290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26"/>
      <c r="AL310" s="23"/>
      <c r="AM310" s="23"/>
    </row>
    <row r="311" spans="1:39" s="2" customFormat="1" ht="15">
      <c r="A311" s="55"/>
      <c r="B311" s="137"/>
      <c r="C311" s="15"/>
      <c r="D311" s="15"/>
      <c r="E311" s="15"/>
      <c r="F311" s="191"/>
      <c r="G311" s="191"/>
      <c r="H311" s="191"/>
      <c r="I311" s="191"/>
      <c r="J311" s="191"/>
      <c r="K311" s="191"/>
      <c r="L311" s="266"/>
      <c r="M311" s="191"/>
      <c r="N311" s="191"/>
      <c r="O311" s="266"/>
      <c r="P311" s="191"/>
      <c r="Q311" s="191"/>
      <c r="R311" s="191"/>
      <c r="S311" s="191"/>
      <c r="T311" s="191"/>
      <c r="U311" s="191"/>
      <c r="V311" s="191"/>
      <c r="W311" s="14"/>
      <c r="X311" s="290"/>
      <c r="Y311" s="14"/>
      <c r="Z311" s="14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16"/>
      <c r="AL311" s="16"/>
      <c r="AM311" s="16"/>
    </row>
    <row r="312" spans="1:39" ht="13.5">
      <c r="A312" s="2"/>
      <c r="B312" s="138"/>
      <c r="C312" s="10"/>
      <c r="D312" s="10"/>
      <c r="E312" s="82"/>
      <c r="F312" s="192"/>
      <c r="G312" s="192"/>
      <c r="H312" s="192"/>
      <c r="I312" s="192"/>
      <c r="J312" s="192"/>
      <c r="K312" s="192"/>
      <c r="L312" s="267"/>
      <c r="M312" s="192"/>
      <c r="N312" s="192"/>
      <c r="O312" s="267"/>
      <c r="P312" s="192"/>
      <c r="Q312" s="192"/>
      <c r="R312" s="192"/>
      <c r="S312" s="192"/>
      <c r="T312" s="192"/>
      <c r="U312" s="192"/>
      <c r="V312" s="192"/>
      <c r="W312" s="11"/>
      <c r="X312" s="314"/>
      <c r="Y312" s="11"/>
      <c r="Z312" s="11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</row>
    <row r="313" spans="2:39" ht="13.5">
      <c r="B313" s="138"/>
      <c r="C313" s="10"/>
      <c r="D313" s="10"/>
      <c r="E313" s="82"/>
      <c r="F313" s="192"/>
      <c r="G313" s="192"/>
      <c r="H313" s="192"/>
      <c r="I313" s="192"/>
      <c r="J313" s="192"/>
      <c r="K313" s="192"/>
      <c r="L313" s="267"/>
      <c r="M313" s="192"/>
      <c r="N313" s="192"/>
      <c r="O313" s="267"/>
      <c r="P313" s="192"/>
      <c r="Q313" s="192"/>
      <c r="R313" s="192"/>
      <c r="S313" s="192"/>
      <c r="T313" s="192"/>
      <c r="U313" s="192"/>
      <c r="V313" s="192"/>
      <c r="W313" s="11"/>
      <c r="X313" s="314"/>
      <c r="Y313" s="11"/>
      <c r="Z313" s="11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</row>
    <row r="314" spans="23:39" ht="12.75">
      <c r="W314" s="11"/>
      <c r="X314" s="314"/>
      <c r="Y314" s="11"/>
      <c r="Z314" s="11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</row>
    <row r="315" spans="23:39" ht="12.75">
      <c r="W315" s="11"/>
      <c r="X315" s="314"/>
      <c r="Y315" s="11"/>
      <c r="Z315" s="11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</row>
    <row r="316" spans="23:39" ht="12.75">
      <c r="W316" s="11"/>
      <c r="X316" s="314"/>
      <c r="Y316" s="11"/>
      <c r="Z316" s="11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</row>
    <row r="317" spans="23:39" ht="12.75">
      <c r="W317" s="11"/>
      <c r="X317" s="314"/>
      <c r="Y317" s="11"/>
      <c r="Z317" s="11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</row>
    <row r="318" spans="23:39" ht="12.75">
      <c r="W318" s="11"/>
      <c r="X318" s="314"/>
      <c r="Y318" s="11"/>
      <c r="Z318" s="11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</row>
    <row r="319" spans="23:39" ht="12.75">
      <c r="W319" s="11"/>
      <c r="X319" s="314"/>
      <c r="Y319" s="11"/>
      <c r="Z319" s="11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</row>
    <row r="320" spans="23:39" ht="12.75">
      <c r="W320" s="11"/>
      <c r="X320" s="314"/>
      <c r="Y320" s="11"/>
      <c r="Z320" s="11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</row>
    <row r="321" spans="23:39" ht="12.75">
      <c r="W321" s="11"/>
      <c r="X321" s="314"/>
      <c r="Y321" s="11"/>
      <c r="Z321" s="11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</row>
    <row r="322" spans="23:26" ht="12.75">
      <c r="W322" s="11"/>
      <c r="X322" s="314"/>
      <c r="Y322" s="11"/>
      <c r="Z322" s="11"/>
    </row>
    <row r="323" spans="23:26" ht="12.75">
      <c r="W323" s="11"/>
      <c r="X323" s="314"/>
      <c r="Y323" s="11"/>
      <c r="Z323" s="11"/>
    </row>
    <row r="324" spans="23:26" ht="12.75">
      <c r="W324" s="11"/>
      <c r="X324" s="314"/>
      <c r="Y324" s="11"/>
      <c r="Z324" s="11"/>
    </row>
    <row r="325" spans="23:26" ht="12.75">
      <c r="W325" s="11"/>
      <c r="X325" s="314"/>
      <c r="Y325" s="11"/>
      <c r="Z325" s="11"/>
    </row>
    <row r="326" spans="23:26" ht="12.75">
      <c r="W326" s="11"/>
      <c r="X326" s="314"/>
      <c r="Y326" s="11"/>
      <c r="Z326" s="11"/>
    </row>
    <row r="327" spans="23:26" ht="12.75">
      <c r="W327" s="11"/>
      <c r="X327" s="314"/>
      <c r="Y327" s="11"/>
      <c r="Z327" s="11"/>
    </row>
    <row r="328" spans="23:26" ht="12.75">
      <c r="W328" s="11"/>
      <c r="X328" s="314"/>
      <c r="Y328" s="11"/>
      <c r="Z328" s="11"/>
    </row>
    <row r="329" spans="23:26" ht="12.75">
      <c r="W329" s="11"/>
      <c r="X329" s="314"/>
      <c r="Y329" s="11"/>
      <c r="Z329" s="11"/>
    </row>
    <row r="330" spans="23:26" ht="12.75">
      <c r="W330" s="11"/>
      <c r="X330" s="314"/>
      <c r="Y330" s="11"/>
      <c r="Z330" s="11"/>
    </row>
    <row r="331" spans="23:26" ht="12.75">
      <c r="W331" s="11"/>
      <c r="X331" s="314"/>
      <c r="Y331" s="11"/>
      <c r="Z331" s="11"/>
    </row>
    <row r="332" spans="23:26" ht="12.75">
      <c r="W332" s="11"/>
      <c r="X332" s="314"/>
      <c r="Y332" s="11"/>
      <c r="Z332" s="11"/>
    </row>
    <row r="333" spans="23:26" ht="12.75">
      <c r="W333" s="11"/>
      <c r="X333" s="314"/>
      <c r="Y333" s="11"/>
      <c r="Z333" s="11"/>
    </row>
    <row r="334" spans="23:26" ht="12.75">
      <c r="W334" s="11"/>
      <c r="X334" s="314"/>
      <c r="Y334" s="11"/>
      <c r="Z334" s="11"/>
    </row>
    <row r="335" spans="23:26" ht="12.75">
      <c r="W335" s="11"/>
      <c r="X335" s="314"/>
      <c r="Y335" s="11"/>
      <c r="Z335" s="11"/>
    </row>
    <row r="336" spans="23:26" ht="12.75">
      <c r="W336" s="11"/>
      <c r="X336" s="314"/>
      <c r="Y336" s="11"/>
      <c r="Z336" s="11"/>
    </row>
    <row r="337" spans="23:26" ht="12.75">
      <c r="W337" s="11"/>
      <c r="X337" s="314"/>
      <c r="Y337" s="11"/>
      <c r="Z337" s="11"/>
    </row>
    <row r="338" spans="23:26" ht="12.75">
      <c r="W338" s="11"/>
      <c r="X338" s="314"/>
      <c r="Y338" s="11"/>
      <c r="Z338" s="11"/>
    </row>
    <row r="339" spans="23:26" ht="12.75">
      <c r="W339" s="11"/>
      <c r="X339" s="314"/>
      <c r="Y339" s="11"/>
      <c r="Z339" s="11"/>
    </row>
    <row r="340" spans="23:26" ht="12.75">
      <c r="W340" s="11"/>
      <c r="X340" s="314"/>
      <c r="Y340" s="11"/>
      <c r="Z340" s="11"/>
    </row>
    <row r="341" spans="23:26" ht="12.75">
      <c r="W341" s="11"/>
      <c r="X341" s="314"/>
      <c r="Y341" s="11"/>
      <c r="Z341" s="11"/>
    </row>
    <row r="342" spans="23:26" ht="12.75">
      <c r="W342" s="11"/>
      <c r="X342" s="314"/>
      <c r="Y342" s="11"/>
      <c r="Z342" s="11"/>
    </row>
    <row r="343" spans="23:26" ht="12.75">
      <c r="W343" s="11"/>
      <c r="X343" s="314"/>
      <c r="Y343" s="11"/>
      <c r="Z343" s="11"/>
    </row>
    <row r="344" spans="23:26" ht="12.75">
      <c r="W344" s="11"/>
      <c r="X344" s="314"/>
      <c r="Y344" s="11"/>
      <c r="Z344" s="11"/>
    </row>
    <row r="345" spans="23:26" ht="12.75">
      <c r="W345" s="11"/>
      <c r="X345" s="314"/>
      <c r="Y345" s="11"/>
      <c r="Z345" s="11"/>
    </row>
    <row r="346" spans="23:26" ht="12.75">
      <c r="W346" s="11"/>
      <c r="X346" s="314"/>
      <c r="Y346" s="11"/>
      <c r="Z346" s="11"/>
    </row>
    <row r="347" spans="23:26" ht="12.75">
      <c r="W347" s="11"/>
      <c r="X347" s="314"/>
      <c r="Y347" s="11"/>
      <c r="Z347" s="11"/>
    </row>
    <row r="348" spans="23:26" ht="12.75">
      <c r="W348" s="11"/>
      <c r="X348" s="314"/>
      <c r="Y348" s="11"/>
      <c r="Z348" s="11"/>
    </row>
    <row r="349" spans="23:26" ht="12.75">
      <c r="W349" s="11"/>
      <c r="X349" s="314"/>
      <c r="Y349" s="11"/>
      <c r="Z349" s="11"/>
    </row>
    <row r="350" spans="23:26" ht="12.75">
      <c r="W350" s="11"/>
      <c r="X350" s="314"/>
      <c r="Y350" s="11"/>
      <c r="Z350" s="11"/>
    </row>
    <row r="351" spans="23:26" ht="12.75">
      <c r="W351" s="11"/>
      <c r="X351" s="314"/>
      <c r="Y351" s="11"/>
      <c r="Z351" s="11"/>
    </row>
    <row r="352" spans="23:26" ht="12.75">
      <c r="W352" s="11"/>
      <c r="X352" s="314"/>
      <c r="Y352" s="11"/>
      <c r="Z352" s="11"/>
    </row>
    <row r="353" spans="23:26" ht="12.75">
      <c r="W353" s="11"/>
      <c r="X353" s="314"/>
      <c r="Y353" s="11"/>
      <c r="Z353" s="11"/>
    </row>
    <row r="354" spans="23:26" ht="12.75">
      <c r="W354" s="11"/>
      <c r="X354" s="314"/>
      <c r="Y354" s="11"/>
      <c r="Z354" s="11"/>
    </row>
    <row r="355" spans="23:26" ht="12.75">
      <c r="W355" s="11"/>
      <c r="X355" s="314"/>
      <c r="Y355" s="11"/>
      <c r="Z355" s="11"/>
    </row>
    <row r="356" spans="23:26" ht="12.75">
      <c r="W356" s="11"/>
      <c r="X356" s="314"/>
      <c r="Y356" s="11"/>
      <c r="Z356" s="11"/>
    </row>
  </sheetData>
  <sheetProtection/>
  <mergeCells count="13">
    <mergeCell ref="AK204:AM204"/>
    <mergeCell ref="Y204:AA204"/>
    <mergeCell ref="AB204:AD204"/>
    <mergeCell ref="AE204:AG204"/>
    <mergeCell ref="T1:V1"/>
    <mergeCell ref="A2:U2"/>
    <mergeCell ref="AN204:AP204"/>
    <mergeCell ref="Y156:AA156"/>
    <mergeCell ref="AB156:AD156"/>
    <mergeCell ref="AE156:AG156"/>
    <mergeCell ref="AH156:AJ156"/>
    <mergeCell ref="AK156:AM156"/>
    <mergeCell ref="AH204:AJ204"/>
  </mergeCells>
  <printOptions/>
  <pageMargins left="0" right="0" top="0" bottom="0" header="0.1968503937007874" footer="0.2755905511811024"/>
  <pageSetup fitToHeight="0" horizontalDpi="600" verticalDpi="600" orientation="landscape" paperSize="9" scale="78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Nadya</cp:lastModifiedBy>
  <cp:lastPrinted>2012-11-01T05:48:28Z</cp:lastPrinted>
  <dcterms:created xsi:type="dcterms:W3CDTF">2008-05-22T09:05:32Z</dcterms:created>
  <dcterms:modified xsi:type="dcterms:W3CDTF">2012-11-01T06:06:15Z</dcterms:modified>
  <cp:category/>
  <cp:version/>
  <cp:contentType/>
  <cp:contentStatus/>
</cp:coreProperties>
</file>