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2" windowWidth="12120" windowHeight="852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<sst xmlns="http://schemas.openxmlformats.org/spreadsheetml/2006/main" count="112" uniqueCount="90">
  <si>
    <t>в тыс. рублей</t>
  </si>
  <si>
    <t>Наименование показателей</t>
  </si>
  <si>
    <t>ИТОГО</t>
  </si>
  <si>
    <t>Прогноз поступления налога на доходы физических лиц за 2013 год</t>
  </si>
  <si>
    <t>5-ндфл</t>
  </si>
  <si>
    <t>Размер налоговой ставки, в %</t>
  </si>
  <si>
    <t>Норматив отчисления налога в бюджет города,  в %</t>
  </si>
  <si>
    <t>в том числе</t>
  </si>
  <si>
    <t>Прогноз поступления налога на доходы физических лиц за 2014 год</t>
  </si>
  <si>
    <t>Индекс роста фонда заработной платы в 2013 году к 2012 году (прогноз социально-экономического развития)</t>
  </si>
  <si>
    <t>Прогноз поступления налога на доходы физических лиц за 2015 год</t>
  </si>
  <si>
    <t>1.</t>
  </si>
  <si>
    <t>2.</t>
  </si>
  <si>
    <t>2.1.</t>
  </si>
  <si>
    <t>2.2.</t>
  </si>
  <si>
    <t>3.</t>
  </si>
  <si>
    <t>4.</t>
  </si>
  <si>
    <t>5.</t>
  </si>
  <si>
    <t>6.</t>
  </si>
  <si>
    <t>7.</t>
  </si>
  <si>
    <t>7.1.</t>
  </si>
  <si>
    <t>7.2.</t>
  </si>
  <si>
    <t>7.3.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</si>
  <si>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</si>
  <si>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</si>
  <si>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</si>
  <si>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</si>
  <si>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</si>
  <si>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</si>
  <si>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</si>
  <si>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</si>
  <si>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</si>
  <si>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</si>
  <si>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</si>
  <si>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</si>
  <si>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</si>
  <si>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</si>
  <si>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Расчет поступления налога на доходы физических лиц в бюджет Березовского городского округа на 2013-2015 году               </t>
  </si>
  <si>
    <t xml:space="preserve">увеличение заработной платы работникам бюджетной сферы </t>
  </si>
  <si>
    <t>увеличение денежного довольствия военным и работникам правоохранительных органов</t>
  </si>
  <si>
    <t>Индекс потребительских цен 2013г. к 2012г.</t>
  </si>
  <si>
    <t>Объем налоговых вычетов (необлагаемый ФОТ) в соответствии с действующим законодательством</t>
  </si>
  <si>
    <t>Всего налог на доходы физических лиц (контингент)</t>
  </si>
  <si>
    <t>по нормативу в соответствии с п.2 ст.61.2 Бюджетного кодекса РФ</t>
  </si>
  <si>
    <t>дополнительный норматив отчисления, заменяющий часть дотации на выравнивание бюджетной обеспеченности</t>
  </si>
  <si>
    <t>по дополнительному нормативу отчисления, заменяющему часть дотации на выравнивание бюджетной обеспеченности</t>
  </si>
  <si>
    <t>Индекс потребительских цен 2014г. к 2013г.</t>
  </si>
  <si>
    <t>Индекс-дефлятор на 2014 год</t>
  </si>
  <si>
    <t>Индекс потребительских цен 2015г. к 2014г.</t>
  </si>
  <si>
    <t>Индекс-дефлятор на 2015 год</t>
  </si>
  <si>
    <t>Начальник отдела доходов</t>
  </si>
  <si>
    <t>в том числе по видам доходов</t>
  </si>
  <si>
    <t>15292*</t>
  </si>
  <si>
    <t>Расчет факторов, влияющих на размер фонда оплаты труда в 2012 году</t>
  </si>
  <si>
    <t>объем налоговых вычетов в соответствии с долей налоговых вычетов в 2010 году (3,75%)-ф.5-НДФЛ</t>
  </si>
  <si>
    <t>отмена стандартного налогового вычета, предоставляемого в соответствии с пп. 3 п. 1 ст.218 НК РФ (код вычета 103)</t>
  </si>
  <si>
    <t>введение налогового вычета для многодетных семей за третьего и последующих детей</t>
  </si>
  <si>
    <t>Размер налогооблагаемой базы по налогу на 2012 г.</t>
  </si>
  <si>
    <t>*</t>
  </si>
  <si>
    <t xml:space="preserve">в связи с несопоставимостью с 2012 года структуры отчета 5-НДФЛ (за отчетный период 2011 года) с кодами бюджетной классификации в разрезе видов доходов бюджета прогнозный расчет на 2013 год и на плановый период 2014 и 2015 годов выполнен исходя из ожидаемого исполнения по налогу в 2012 году по видам (в контингенте) и прогнозного уровня роста фонда оплаты труда согласно прогноза социально-экономического развития территрии на планируемый период </t>
  </si>
  <si>
    <t>Оценка ожидаемого исполнения налога на доходы физических лиц в 2012 году по видам (в контингенте)*</t>
  </si>
  <si>
    <t>Прогноз поступления налога на доходы физических лиц в 2013 году по видам (в контингенте)</t>
  </si>
  <si>
    <t>Коэффициент-дефлятор на 2013 год</t>
  </si>
  <si>
    <t>Норматив отчисления налога в бюджет городского округа,  в %</t>
  </si>
  <si>
    <t>8.1.</t>
  </si>
  <si>
    <t>9.1.</t>
  </si>
  <si>
    <t>Коэффициент увеличения численности иностранных граждан, осуществляющих деятельность у физических лиц на основании патента в 2013 году к 2012 году</t>
  </si>
  <si>
    <t>2012/2011 в 2,5 раза</t>
  </si>
  <si>
    <t>Коэффициент увеличения численности иностранных граждан, осуществляющих деятельность у физических лиц на основании патента в 2014 году к 2013 году</t>
  </si>
  <si>
    <t>Индекс роста фонда заработной платы в 2014 году к 2013 году (прогноз социально-экономического развития)</t>
  </si>
  <si>
    <t>Индекс роста фонда заработной платы в 2015 году к 2014 году (прогноз социально-экономического развития)</t>
  </si>
  <si>
    <t>15.1.</t>
  </si>
  <si>
    <t>Приложение 2 к пояснительной записке</t>
  </si>
  <si>
    <t>№ п/п</t>
  </si>
  <si>
    <t>Коэффициент увеличения численности иностранных граждан, осуществляющих деятельность у физических лиц на основании патента в 2015 году к 2014 году</t>
  </si>
  <si>
    <t>проверка:</t>
  </si>
  <si>
    <t>3784734,3*0,9*1,1*1,095*0,13*0,5167=275592</t>
  </si>
  <si>
    <t>прогноз сэр</t>
  </si>
  <si>
    <t>4001500*0,96*0,13*0,5167=258033</t>
  </si>
  <si>
    <t>8.2.</t>
  </si>
  <si>
    <t>9.2.</t>
  </si>
  <si>
    <t>15.2.</t>
  </si>
  <si>
    <t>10.1.</t>
  </si>
  <si>
    <t>10.2.</t>
  </si>
  <si>
    <t>16.1.</t>
  </si>
  <si>
    <t>16.2.</t>
  </si>
  <si>
    <t>21.1.</t>
  </si>
  <si>
    <t>21.2.</t>
  </si>
  <si>
    <t>Н.А. Попурий</t>
  </si>
  <si>
    <t xml:space="preserve">Выпадающие доходы в связи с передачей платежей в бюджет Кемеровского района (контенгент)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</si>
</sst>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_ ;\-#,##0\ "/>
    <numFmt numFmtId="166" formatCode="0.0"/>
    <numFmt numFmtId="167" formatCode="#,##0.000_ ;\-#,##0.000\ "/>
    <numFmt numFmtId="168" formatCode="#,##0.0_ ;\-#,##0.0\ "/>
    <numFmt numFmtId="169" formatCode="0.000"/>
    <numFmt numFmtId="170" formatCode="0.0000"/>
    <numFmt numFmtId="171" formatCode="0.000000"/>
    <numFmt numFmtId="172" formatCode="0.00000"/>
    <numFmt numFmtId="173" formatCode="#,##0.0"/>
    <numFmt numFmtId="174" formatCode="#,##0.000"/>
    <numFmt numFmtId="175" formatCode="#,##0.0000"/>
  </numFmts>
  <fonts count="6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50"/>
      <name val="Times New Roman"/>
      <family val="1"/>
    </font>
    <font>
      <i/>
      <sz val="11"/>
      <color indexed="50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12"/>
      <color rgb="FF92D050"/>
      <name val="Times New Roman"/>
      <family val="1"/>
    </font>
    <font>
      <i/>
      <sz val="11"/>
      <color rgb="FF92D050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34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166" fontId="58" fillId="0" borderId="10" xfId="0" applyNumberFormat="1" applyFont="1" applyBorder="1" applyAlignment="1">
      <alignment horizontal="center"/>
    </xf>
    <xf numFmtId="2" fontId="5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60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1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66" fontId="60" fillId="0" borderId="10" xfId="0" applyNumberFormat="1" applyFont="1" applyBorder="1" applyAlignment="1">
      <alignment horizontal="center"/>
    </xf>
    <xf numFmtId="2" fontId="61" fillId="0" borderId="10" xfId="0" applyNumberFormat="1" applyFont="1" applyBorder="1" applyAlignment="1">
      <alignment horizontal="center"/>
    </xf>
    <xf numFmtId="1" fontId="62" fillId="33" borderId="10" xfId="0" applyNumberFormat="1" applyFont="1" applyFill="1" applyBorder="1" applyAlignment="1">
      <alignment horizontal="center"/>
    </xf>
    <xf numFmtId="169" fontId="60" fillId="0" borderId="10" xfId="0" applyNumberFormat="1" applyFont="1" applyBorder="1" applyAlignment="1">
      <alignment horizontal="center"/>
    </xf>
    <xf numFmtId="172" fontId="61" fillId="0" borderId="10" xfId="0" applyNumberFormat="1" applyFont="1" applyBorder="1" applyAlignment="1">
      <alignment horizontal="center"/>
    </xf>
    <xf numFmtId="172" fontId="60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166" fontId="59" fillId="0" borderId="10" xfId="0" applyNumberFormat="1" applyFont="1" applyBorder="1" applyAlignment="1">
      <alignment horizontal="center"/>
    </xf>
    <xf numFmtId="1" fontId="63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1" fontId="61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2" fontId="60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60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 wrapText="1"/>
    </xf>
    <xf numFmtId="0" fontId="8" fillId="33" borderId="10" xfId="0" applyFont="1" applyFill="1" applyBorder="1" applyAlignment="1">
      <alignment horizontal="justify" wrapText="1"/>
    </xf>
    <xf numFmtId="0" fontId="9" fillId="33" borderId="10" xfId="0" applyFont="1" applyFill="1" applyBorder="1" applyAlignment="1">
      <alignment horizontal="justify" wrapText="1"/>
    </xf>
    <xf numFmtId="1" fontId="68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8" fillId="0" borderId="10" xfId="0" applyFont="1" applyBorder="1" applyAlignment="1">
      <alignment horizontal="justify" wrapText="1"/>
    </xf>
    <xf numFmtId="2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71"/>
  <sheetViews>
    <sheetView tabSelected="1" zoomScale="86" zoomScaleNormal="86" zoomScalePageLayoutView="0" workbookViewId="0" topLeftCell="A1">
      <selection activeCell="Q30" sqref="Q30"/>
    </sheetView>
  </sheetViews>
  <sheetFormatPr defaultColWidth="9.00390625" defaultRowHeight="12.75"/>
  <cols>
    <col min="1" max="1" width="4.50390625" style="0" customWidth="1"/>
    <col min="2" max="2" width="54.75390625" style="0" customWidth="1"/>
    <col min="3" max="3" width="9.625" style="0" hidden="1" customWidth="1"/>
    <col min="4" max="4" width="10.125" style="0" customWidth="1"/>
    <col min="5" max="5" width="9.50390625" style="0" customWidth="1"/>
    <col min="6" max="6" width="9.625" style="0" customWidth="1"/>
    <col min="7" max="7" width="9.875" style="0" customWidth="1"/>
    <col min="8" max="8" width="10.875" style="0" customWidth="1"/>
    <col min="9" max="10" width="0" style="0" hidden="1" customWidth="1"/>
  </cols>
  <sheetData>
    <row r="1" spans="5:8" ht="13.5" customHeight="1">
      <c r="E1" s="70" t="s">
        <v>72</v>
      </c>
      <c r="F1" s="70"/>
      <c r="G1" s="70"/>
      <c r="H1" s="70"/>
    </row>
    <row r="2" spans="1:8" ht="39.75" customHeight="1">
      <c r="A2" s="61" t="s">
        <v>37</v>
      </c>
      <c r="B2" s="61"/>
      <c r="C2" s="61"/>
      <c r="D2" s="61"/>
      <c r="E2" s="61"/>
      <c r="F2" s="61"/>
      <c r="G2" s="61"/>
      <c r="H2" s="61"/>
    </row>
    <row r="3" spans="2:8" ht="12.75">
      <c r="B3" s="1"/>
      <c r="C3" s="2"/>
      <c r="D3" s="2"/>
      <c r="E3" s="1"/>
      <c r="F3" s="1"/>
      <c r="G3" s="2"/>
      <c r="H3" s="2" t="s">
        <v>0</v>
      </c>
    </row>
    <row r="4" spans="1:8" ht="15">
      <c r="A4" s="71" t="s">
        <v>73</v>
      </c>
      <c r="B4" s="62" t="s">
        <v>1</v>
      </c>
      <c r="C4" s="64" t="s">
        <v>51</v>
      </c>
      <c r="D4" s="65"/>
      <c r="E4" s="65"/>
      <c r="F4" s="65"/>
      <c r="G4" s="66"/>
      <c r="H4" s="67" t="s">
        <v>2</v>
      </c>
    </row>
    <row r="5" spans="1:8" ht="12.75">
      <c r="A5" s="72"/>
      <c r="B5" s="63"/>
      <c r="C5" s="16">
        <v>10102010</v>
      </c>
      <c r="D5" s="16">
        <v>10102010</v>
      </c>
      <c r="E5" s="27">
        <v>10102020</v>
      </c>
      <c r="F5" s="27">
        <v>10102030</v>
      </c>
      <c r="G5" s="27">
        <v>10102040</v>
      </c>
      <c r="H5" s="68"/>
    </row>
    <row r="6" spans="1:8" ht="12.75">
      <c r="A6" s="3">
        <v>1</v>
      </c>
      <c r="B6" s="3">
        <v>2</v>
      </c>
      <c r="C6" s="3">
        <v>3</v>
      </c>
      <c r="D6" s="3">
        <v>3</v>
      </c>
      <c r="E6" s="4">
        <v>4</v>
      </c>
      <c r="F6" s="4">
        <v>5</v>
      </c>
      <c r="G6" s="4">
        <v>9</v>
      </c>
      <c r="H6" s="5">
        <v>10</v>
      </c>
    </row>
    <row r="7" spans="1:8" ht="33" customHeight="1">
      <c r="A7" s="45" t="s">
        <v>11</v>
      </c>
      <c r="B7" s="49" t="s">
        <v>60</v>
      </c>
      <c r="C7" s="28" t="s">
        <v>52</v>
      </c>
      <c r="D7" s="17">
        <v>424103</v>
      </c>
      <c r="E7" s="18">
        <v>513</v>
      </c>
      <c r="F7" s="17">
        <v>1045</v>
      </c>
      <c r="G7" s="18">
        <v>2064</v>
      </c>
      <c r="H7" s="33">
        <f>SUM(D7:G7)</f>
        <v>427725</v>
      </c>
    </row>
    <row r="8" spans="1:8" ht="52.5" customHeight="1" hidden="1">
      <c r="A8" s="45" t="s">
        <v>12</v>
      </c>
      <c r="B8" s="50" t="s">
        <v>53</v>
      </c>
      <c r="C8" s="37"/>
      <c r="D8" s="18"/>
      <c r="E8" s="12"/>
      <c r="F8" s="14"/>
      <c r="G8" s="12"/>
      <c r="H8" s="31"/>
    </row>
    <row r="9" spans="1:8" ht="17.25" customHeight="1" hidden="1">
      <c r="A9" s="7"/>
      <c r="B9" s="51" t="s">
        <v>7</v>
      </c>
      <c r="C9" s="38"/>
      <c r="D9" s="20"/>
      <c r="E9" s="13"/>
      <c r="F9" s="29"/>
      <c r="G9" s="13"/>
      <c r="H9" s="32"/>
    </row>
    <row r="10" spans="1:8" ht="30" customHeight="1" hidden="1">
      <c r="A10" s="7" t="s">
        <v>13</v>
      </c>
      <c r="B10" s="51" t="s">
        <v>38</v>
      </c>
      <c r="C10" s="38"/>
      <c r="D10" s="20"/>
      <c r="E10" s="13"/>
      <c r="F10" s="29"/>
      <c r="G10" s="13"/>
      <c r="H10" s="32"/>
    </row>
    <row r="11" spans="1:8" ht="57" customHeight="1" hidden="1">
      <c r="A11" s="7" t="s">
        <v>14</v>
      </c>
      <c r="B11" s="51" t="s">
        <v>39</v>
      </c>
      <c r="C11" s="38"/>
      <c r="D11" s="20"/>
      <c r="E11" s="13"/>
      <c r="F11" s="29"/>
      <c r="G11" s="13"/>
      <c r="H11" s="32"/>
    </row>
    <row r="12" spans="1:8" ht="36" customHeight="1">
      <c r="A12" s="45" t="s">
        <v>12</v>
      </c>
      <c r="B12" s="50" t="s">
        <v>9</v>
      </c>
      <c r="C12" s="37"/>
      <c r="D12" s="18">
        <v>1.095</v>
      </c>
      <c r="E12" s="12"/>
      <c r="F12" s="18">
        <v>1.095</v>
      </c>
      <c r="G12" s="12"/>
      <c r="H12" s="31"/>
    </row>
    <row r="13" spans="1:8" ht="18" customHeight="1">
      <c r="A13" s="45" t="s">
        <v>15</v>
      </c>
      <c r="B13" s="50" t="s">
        <v>40</v>
      </c>
      <c r="C13" s="28">
        <v>1.057</v>
      </c>
      <c r="D13" s="18"/>
      <c r="E13" s="18">
        <v>1.049</v>
      </c>
      <c r="F13" s="12"/>
      <c r="G13" s="12"/>
      <c r="H13" s="31"/>
    </row>
    <row r="14" spans="1:8" ht="21.75" customHeight="1">
      <c r="A14" s="46" t="s">
        <v>16</v>
      </c>
      <c r="B14" s="49" t="s">
        <v>62</v>
      </c>
      <c r="C14" s="18"/>
      <c r="D14" s="18"/>
      <c r="E14" s="18"/>
      <c r="F14" s="18"/>
      <c r="G14" s="18">
        <v>1</v>
      </c>
      <c r="H14" s="31"/>
    </row>
    <row r="15" spans="1:9" ht="49.5" customHeight="1">
      <c r="A15" s="46" t="s">
        <v>17</v>
      </c>
      <c r="B15" s="49" t="s">
        <v>66</v>
      </c>
      <c r="C15" s="18"/>
      <c r="D15" s="18"/>
      <c r="E15" s="18"/>
      <c r="F15" s="18"/>
      <c r="G15" s="18">
        <v>1.1</v>
      </c>
      <c r="H15" s="31"/>
      <c r="I15" t="s">
        <v>67</v>
      </c>
    </row>
    <row r="16" spans="1:8" ht="31.5" customHeight="1">
      <c r="A16" s="46" t="s">
        <v>18</v>
      </c>
      <c r="B16" s="50" t="s">
        <v>89</v>
      </c>
      <c r="C16" s="18"/>
      <c r="D16" s="17">
        <f>1042/51.67*100</f>
        <v>2016.6440874782272</v>
      </c>
      <c r="E16" s="18"/>
      <c r="F16" s="18"/>
      <c r="G16" s="18"/>
      <c r="H16" s="31"/>
    </row>
    <row r="17" spans="1:8" ht="18" customHeight="1" hidden="1">
      <c r="A17" s="46"/>
      <c r="B17" s="56"/>
      <c r="C17" s="18"/>
      <c r="D17" s="18">
        <v>2017</v>
      </c>
      <c r="E17" s="18">
        <v>0</v>
      </c>
      <c r="F17" s="18">
        <v>0</v>
      </c>
      <c r="G17" s="18">
        <v>0</v>
      </c>
      <c r="H17" s="31"/>
    </row>
    <row r="18" spans="1:8" ht="36" customHeight="1">
      <c r="A18" s="45" t="s">
        <v>19</v>
      </c>
      <c r="B18" s="49" t="s">
        <v>61</v>
      </c>
      <c r="C18" s="17">
        <v>16164</v>
      </c>
      <c r="D18" s="17">
        <f>464393-2017</f>
        <v>462376</v>
      </c>
      <c r="E18" s="17">
        <f>E7*E13</f>
        <v>538.137</v>
      </c>
      <c r="F18" s="17">
        <f>F7*F12</f>
        <v>1144.2749999999999</v>
      </c>
      <c r="G18" s="17">
        <f>G7*G14*G15</f>
        <v>2270.4</v>
      </c>
      <c r="H18" s="33">
        <f>SUM(D18:G18)</f>
        <v>466328.81200000003</v>
      </c>
    </row>
    <row r="19" spans="1:8" ht="63" customHeight="1" hidden="1">
      <c r="A19" s="45" t="s">
        <v>19</v>
      </c>
      <c r="B19" s="50" t="s">
        <v>41</v>
      </c>
      <c r="C19" s="12"/>
      <c r="D19" s="17"/>
      <c r="E19" s="12"/>
      <c r="F19" s="12"/>
      <c r="G19" s="12"/>
      <c r="H19" s="33"/>
    </row>
    <row r="20" spans="1:8" ht="18" customHeight="1" hidden="1">
      <c r="A20" s="7"/>
      <c r="B20" s="51" t="s">
        <v>7</v>
      </c>
      <c r="C20" s="13"/>
      <c r="D20" s="20"/>
      <c r="E20" s="13"/>
      <c r="F20" s="13"/>
      <c r="G20" s="13"/>
      <c r="H20" s="32"/>
    </row>
    <row r="21" spans="1:8" ht="58.5" customHeight="1" hidden="1">
      <c r="A21" s="8" t="s">
        <v>20</v>
      </c>
      <c r="B21" s="51" t="s">
        <v>54</v>
      </c>
      <c r="C21" s="13"/>
      <c r="D21" s="19"/>
      <c r="E21" s="13"/>
      <c r="F21" s="13"/>
      <c r="G21" s="13"/>
      <c r="H21" s="32"/>
    </row>
    <row r="22" spans="1:8" ht="57" customHeight="1" hidden="1">
      <c r="A22" s="8" t="s">
        <v>21</v>
      </c>
      <c r="B22" s="51" t="s">
        <v>55</v>
      </c>
      <c r="C22" s="13"/>
      <c r="D22" s="19"/>
      <c r="E22" s="13"/>
      <c r="F22" s="13"/>
      <c r="G22" s="13"/>
      <c r="H22" s="34"/>
    </row>
    <row r="23" spans="1:8" ht="45" customHeight="1" hidden="1">
      <c r="A23" s="8" t="s">
        <v>22</v>
      </c>
      <c r="B23" s="51" t="s">
        <v>56</v>
      </c>
      <c r="C23" s="13"/>
      <c r="D23" s="20"/>
      <c r="E23" s="13"/>
      <c r="F23" s="13"/>
      <c r="G23" s="13"/>
      <c r="H23" s="32"/>
    </row>
    <row r="24" spans="1:8" ht="36" customHeight="1" hidden="1">
      <c r="A24" s="45" t="s">
        <v>18</v>
      </c>
      <c r="B24" s="50" t="s">
        <v>57</v>
      </c>
      <c r="C24" s="17">
        <f>C18</f>
        <v>16164</v>
      </c>
      <c r="D24" s="17"/>
      <c r="E24" s="17"/>
      <c r="F24" s="17"/>
      <c r="G24" s="12"/>
      <c r="H24" s="31"/>
    </row>
    <row r="25" spans="1:8" ht="25.5" customHeight="1" hidden="1">
      <c r="A25" s="45" t="s">
        <v>24</v>
      </c>
      <c r="B25" s="50" t="s">
        <v>5</v>
      </c>
      <c r="C25" s="21">
        <v>9</v>
      </c>
      <c r="D25" s="21"/>
      <c r="E25" s="21"/>
      <c r="F25" s="21"/>
      <c r="G25" s="12"/>
      <c r="H25" s="31"/>
    </row>
    <row r="26" spans="1:8" ht="39.75" customHeight="1" hidden="1">
      <c r="A26" s="45" t="s">
        <v>25</v>
      </c>
      <c r="B26" s="50" t="s">
        <v>42</v>
      </c>
      <c r="C26" s="17">
        <f>C24*C25/100</f>
        <v>1454.76</v>
      </c>
      <c r="D26" s="17"/>
      <c r="E26" s="17"/>
      <c r="F26" s="17"/>
      <c r="G26" s="30"/>
      <c r="H26" s="33"/>
    </row>
    <row r="27" spans="1:8" ht="33.75" customHeight="1">
      <c r="A27" s="45" t="s">
        <v>23</v>
      </c>
      <c r="B27" s="50" t="s">
        <v>63</v>
      </c>
      <c r="C27" s="18">
        <v>47.18</v>
      </c>
      <c r="D27" s="18">
        <v>51.67</v>
      </c>
      <c r="E27" s="18">
        <v>51.67</v>
      </c>
      <c r="F27" s="18">
        <v>51.67</v>
      </c>
      <c r="G27" s="18">
        <f>G30</f>
        <v>31.67</v>
      </c>
      <c r="H27" s="31"/>
    </row>
    <row r="28" spans="1:8" ht="17.25" customHeight="1">
      <c r="A28" s="45"/>
      <c r="B28" s="51" t="s">
        <v>7</v>
      </c>
      <c r="C28" s="39"/>
      <c r="D28" s="39"/>
      <c r="E28" s="39"/>
      <c r="F28" s="39"/>
      <c r="G28" s="40"/>
      <c r="H28" s="35"/>
    </row>
    <row r="29" spans="1:8" ht="27" customHeight="1">
      <c r="A29" s="8" t="s">
        <v>64</v>
      </c>
      <c r="B29" s="9" t="s">
        <v>43</v>
      </c>
      <c r="C29" s="39"/>
      <c r="D29" s="22">
        <v>20</v>
      </c>
      <c r="E29" s="22">
        <v>20</v>
      </c>
      <c r="F29" s="22">
        <v>20</v>
      </c>
      <c r="G29" s="22">
        <v>0</v>
      </c>
      <c r="H29" s="35"/>
    </row>
    <row r="30" spans="1:8" ht="29.25" customHeight="1">
      <c r="A30" s="8" t="s">
        <v>79</v>
      </c>
      <c r="B30" s="51" t="s">
        <v>44</v>
      </c>
      <c r="C30" s="20">
        <v>27.18</v>
      </c>
      <c r="D30" s="20">
        <v>31.67</v>
      </c>
      <c r="E30" s="20">
        <v>31.67</v>
      </c>
      <c r="F30" s="20">
        <v>31.67</v>
      </c>
      <c r="G30" s="20">
        <v>31.67</v>
      </c>
      <c r="H30" s="32"/>
    </row>
    <row r="31" spans="1:8" ht="33" customHeight="1">
      <c r="A31" s="47" t="s">
        <v>24</v>
      </c>
      <c r="B31" s="52" t="s">
        <v>3</v>
      </c>
      <c r="C31" s="23">
        <f>C26*C27/100</f>
        <v>686.3557679999999</v>
      </c>
      <c r="D31" s="23">
        <f>D18*D27/100</f>
        <v>238909.6792</v>
      </c>
      <c r="E31" s="23">
        <f>E18*E27/100</f>
        <v>278.05538789999997</v>
      </c>
      <c r="F31" s="23">
        <f>F18*F27/100</f>
        <v>591.2468925</v>
      </c>
      <c r="G31" s="23">
        <f>G18*G27/100</f>
        <v>719.0356800000002</v>
      </c>
      <c r="H31" s="23">
        <f>SUM(D31:G31)</f>
        <v>240498.01716040002</v>
      </c>
    </row>
    <row r="32" spans="1:8" ht="17.25" customHeight="1">
      <c r="A32" s="47"/>
      <c r="B32" s="53" t="s">
        <v>7</v>
      </c>
      <c r="C32" s="23"/>
      <c r="D32" s="23"/>
      <c r="E32" s="23"/>
      <c r="F32" s="23"/>
      <c r="G32" s="23"/>
      <c r="H32" s="23"/>
    </row>
    <row r="33" spans="1:8" ht="26.25" customHeight="1">
      <c r="A33" s="55" t="s">
        <v>65</v>
      </c>
      <c r="B33" s="10" t="s">
        <v>43</v>
      </c>
      <c r="C33" s="23"/>
      <c r="D33" s="54">
        <f>D31-D34</f>
        <v>92475.20000000001</v>
      </c>
      <c r="E33" s="54">
        <f>E31-E34</f>
        <v>107.62739999999997</v>
      </c>
      <c r="F33" s="54">
        <f>F31-F34</f>
        <v>228.85499999999996</v>
      </c>
      <c r="G33" s="54">
        <v>0</v>
      </c>
      <c r="H33" s="42">
        <f>SUM(D33:G33)</f>
        <v>92811.6824</v>
      </c>
    </row>
    <row r="34" spans="1:8" ht="39.75" customHeight="1">
      <c r="A34" s="55" t="s">
        <v>80</v>
      </c>
      <c r="B34" s="53" t="s">
        <v>45</v>
      </c>
      <c r="C34" s="41">
        <v>395</v>
      </c>
      <c r="D34" s="41">
        <f>D18*D30/100</f>
        <v>146434.4792</v>
      </c>
      <c r="E34" s="41">
        <f>E18*E30/100</f>
        <v>170.4279879</v>
      </c>
      <c r="F34" s="41">
        <f>F18*F30/100</f>
        <v>362.3918925</v>
      </c>
      <c r="G34" s="41">
        <f>G31</f>
        <v>719.0356800000002</v>
      </c>
      <c r="H34" s="42">
        <f>SUM(D34:G34)</f>
        <v>147686.3347604</v>
      </c>
    </row>
    <row r="35" spans="1:8" ht="34.5" customHeight="1">
      <c r="A35" s="45" t="s">
        <v>25</v>
      </c>
      <c r="B35" s="50" t="s">
        <v>63</v>
      </c>
      <c r="C35" s="43">
        <v>46.64</v>
      </c>
      <c r="D35" s="57">
        <v>51.95</v>
      </c>
      <c r="E35" s="57">
        <v>51.95</v>
      </c>
      <c r="F35" s="57">
        <v>51.95</v>
      </c>
      <c r="G35" s="57">
        <v>31.95</v>
      </c>
      <c r="H35" s="36"/>
    </row>
    <row r="36" spans="1:8" ht="15.75" customHeight="1">
      <c r="A36" s="6"/>
      <c r="B36" s="51" t="s">
        <v>7</v>
      </c>
      <c r="C36" s="26"/>
      <c r="D36" s="58"/>
      <c r="E36" s="58"/>
      <c r="F36" s="58"/>
      <c r="G36" s="58"/>
      <c r="H36" s="36"/>
    </row>
    <row r="37" spans="1:8" ht="30" customHeight="1">
      <c r="A37" s="8" t="s">
        <v>82</v>
      </c>
      <c r="B37" s="9" t="s">
        <v>43</v>
      </c>
      <c r="C37" s="39"/>
      <c r="D37" s="59">
        <v>20</v>
      </c>
      <c r="E37" s="59">
        <v>20</v>
      </c>
      <c r="F37" s="59">
        <v>20</v>
      </c>
      <c r="G37" s="59">
        <v>0</v>
      </c>
      <c r="H37" s="36"/>
    </row>
    <row r="38" spans="1:8" ht="27" customHeight="1">
      <c r="A38" s="8" t="s">
        <v>83</v>
      </c>
      <c r="B38" s="51" t="s">
        <v>44</v>
      </c>
      <c r="C38" s="22">
        <v>26.64</v>
      </c>
      <c r="D38" s="59">
        <v>31.95</v>
      </c>
      <c r="E38" s="59">
        <v>31.95</v>
      </c>
      <c r="F38" s="59">
        <v>31.95</v>
      </c>
      <c r="G38" s="59">
        <v>31.95</v>
      </c>
      <c r="H38" s="36"/>
    </row>
    <row r="39" spans="1:8" ht="21" customHeight="1">
      <c r="A39" s="45" t="s">
        <v>26</v>
      </c>
      <c r="B39" s="49" t="s">
        <v>46</v>
      </c>
      <c r="C39" s="24">
        <v>1.052</v>
      </c>
      <c r="D39" s="26"/>
      <c r="E39" s="24">
        <v>1.048</v>
      </c>
      <c r="F39" s="26"/>
      <c r="G39" s="14"/>
      <c r="H39" s="36"/>
    </row>
    <row r="40" spans="1:8" ht="21" customHeight="1">
      <c r="A40" s="45" t="s">
        <v>27</v>
      </c>
      <c r="B40" s="49" t="s">
        <v>47</v>
      </c>
      <c r="C40" s="24"/>
      <c r="D40" s="26"/>
      <c r="E40" s="24"/>
      <c r="F40" s="26"/>
      <c r="G40" s="17">
        <v>1</v>
      </c>
      <c r="H40" s="36"/>
    </row>
    <row r="41" spans="1:8" ht="45.75" customHeight="1">
      <c r="A41" s="45" t="s">
        <v>28</v>
      </c>
      <c r="B41" s="49" t="s">
        <v>68</v>
      </c>
      <c r="C41" s="24"/>
      <c r="D41" s="26"/>
      <c r="E41" s="24"/>
      <c r="F41" s="26"/>
      <c r="G41" s="21">
        <v>1.1</v>
      </c>
      <c r="H41" s="36"/>
    </row>
    <row r="42" spans="1:8" ht="46.5" customHeight="1">
      <c r="A42" s="45" t="s">
        <v>29</v>
      </c>
      <c r="B42" s="50" t="s">
        <v>69</v>
      </c>
      <c r="C42" s="15"/>
      <c r="D42" s="24">
        <v>1.108</v>
      </c>
      <c r="E42" s="12"/>
      <c r="F42" s="24">
        <v>1.108</v>
      </c>
      <c r="G42" s="12"/>
      <c r="H42" s="31"/>
    </row>
    <row r="43" spans="1:8" ht="34.5" customHeight="1">
      <c r="A43" s="45" t="s">
        <v>30</v>
      </c>
      <c r="B43" s="52" t="s">
        <v>8</v>
      </c>
      <c r="C43" s="23">
        <v>714</v>
      </c>
      <c r="D43" s="23">
        <f>D45+D46</f>
        <v>266146.39985600003</v>
      </c>
      <c r="E43" s="23">
        <f>E45+E46</f>
        <v>292.98115573199993</v>
      </c>
      <c r="F43" s="23">
        <f>F45+F46</f>
        <v>658.65155565</v>
      </c>
      <c r="G43" s="23">
        <f>G31*G40*G41/G30*G35</f>
        <v>797.9320800000002</v>
      </c>
      <c r="H43" s="23">
        <f>D43+E43+F43+G43</f>
        <v>267895.96464738203</v>
      </c>
    </row>
    <row r="44" spans="1:8" ht="18" customHeight="1">
      <c r="A44" s="6"/>
      <c r="B44" s="53" t="s">
        <v>7</v>
      </c>
      <c r="C44" s="23"/>
      <c r="D44" s="23"/>
      <c r="E44" s="23"/>
      <c r="F44" s="23"/>
      <c r="G44" s="23"/>
      <c r="H44" s="23"/>
    </row>
    <row r="45" spans="1:8" ht="30.75" customHeight="1">
      <c r="A45" s="8" t="s">
        <v>71</v>
      </c>
      <c r="B45" s="10" t="s">
        <v>43</v>
      </c>
      <c r="C45" s="23"/>
      <c r="D45" s="54">
        <f>D33*D42</f>
        <v>102462.52160000002</v>
      </c>
      <c r="E45" s="54">
        <f>E33*E39</f>
        <v>112.79351519999997</v>
      </c>
      <c r="F45" s="54">
        <f>F33*F42</f>
        <v>253.57134</v>
      </c>
      <c r="G45" s="54">
        <v>0</v>
      </c>
      <c r="H45" s="42">
        <f>SUM(D45:G45)</f>
        <v>102828.88645520002</v>
      </c>
    </row>
    <row r="46" spans="1:8" ht="42" customHeight="1">
      <c r="A46" s="8" t="s">
        <v>81</v>
      </c>
      <c r="B46" s="53" t="s">
        <v>45</v>
      </c>
      <c r="C46" s="23">
        <v>408</v>
      </c>
      <c r="D46" s="23">
        <f>D34/D30*D38*D42</f>
        <v>163683.87825600003</v>
      </c>
      <c r="E46" s="23">
        <f>E34/E30*E38*E39</f>
        <v>180.187640532</v>
      </c>
      <c r="F46" s="23">
        <f>F34/F30*F38*F42</f>
        <v>405.08021564999996</v>
      </c>
      <c r="G46" s="23">
        <f>G43</f>
        <v>797.9320800000002</v>
      </c>
      <c r="H46" s="42">
        <f>SUM(D46:G46)</f>
        <v>165067.07819218203</v>
      </c>
    </row>
    <row r="47" spans="1:8" ht="21" customHeight="1">
      <c r="A47" s="45" t="s">
        <v>31</v>
      </c>
      <c r="B47" s="50" t="s">
        <v>6</v>
      </c>
      <c r="C47" s="43">
        <v>46.62</v>
      </c>
      <c r="D47" s="57">
        <v>52.32</v>
      </c>
      <c r="E47" s="57">
        <v>52.32</v>
      </c>
      <c r="F47" s="57">
        <v>52.32</v>
      </c>
      <c r="G47" s="57">
        <v>32.32</v>
      </c>
      <c r="H47" s="31"/>
    </row>
    <row r="48" spans="1:8" ht="19.5" customHeight="1">
      <c r="A48" s="6"/>
      <c r="B48" s="51" t="s">
        <v>7</v>
      </c>
      <c r="C48" s="25"/>
      <c r="D48" s="60"/>
      <c r="E48" s="60"/>
      <c r="F48" s="60"/>
      <c r="G48" s="60"/>
      <c r="H48" s="31"/>
    </row>
    <row r="49" spans="1:8" ht="30" customHeight="1">
      <c r="A49" s="8" t="s">
        <v>84</v>
      </c>
      <c r="B49" s="9" t="s">
        <v>43</v>
      </c>
      <c r="C49" s="39"/>
      <c r="D49" s="59">
        <v>20</v>
      </c>
      <c r="E49" s="59">
        <v>20</v>
      </c>
      <c r="F49" s="59">
        <v>20</v>
      </c>
      <c r="G49" s="59">
        <v>0</v>
      </c>
      <c r="H49" s="31"/>
    </row>
    <row r="50" spans="1:8" ht="28.5" customHeight="1">
      <c r="A50" s="8" t="s">
        <v>85</v>
      </c>
      <c r="B50" s="51" t="s">
        <v>44</v>
      </c>
      <c r="C50" s="22">
        <v>26.62</v>
      </c>
      <c r="D50" s="59">
        <v>32.32</v>
      </c>
      <c r="E50" s="59">
        <v>32.32</v>
      </c>
      <c r="F50" s="59">
        <v>32.32</v>
      </c>
      <c r="G50" s="59">
        <v>32.32</v>
      </c>
      <c r="H50" s="31"/>
    </row>
    <row r="51" spans="1:8" ht="21.75" customHeight="1">
      <c r="A51" s="45" t="s">
        <v>32</v>
      </c>
      <c r="B51" s="49" t="s">
        <v>48</v>
      </c>
      <c r="C51" s="24">
        <v>1.047</v>
      </c>
      <c r="D51" s="26"/>
      <c r="E51" s="24">
        <v>1.045</v>
      </c>
      <c r="F51" s="26"/>
      <c r="G51" s="18"/>
      <c r="H51" s="31"/>
    </row>
    <row r="52" spans="1:8" ht="20.25" customHeight="1">
      <c r="A52" s="45" t="s">
        <v>33</v>
      </c>
      <c r="B52" s="49" t="s">
        <v>49</v>
      </c>
      <c r="C52" s="24"/>
      <c r="D52" s="26"/>
      <c r="E52" s="24"/>
      <c r="F52" s="26"/>
      <c r="G52" s="18">
        <v>1</v>
      </c>
      <c r="H52" s="31"/>
    </row>
    <row r="53" spans="1:8" ht="47.25" customHeight="1">
      <c r="A53" s="45" t="s">
        <v>34</v>
      </c>
      <c r="B53" s="49" t="s">
        <v>74</v>
      </c>
      <c r="C53" s="24"/>
      <c r="D53" s="26"/>
      <c r="E53" s="24"/>
      <c r="F53" s="26"/>
      <c r="G53" s="18">
        <v>1.1</v>
      </c>
      <c r="H53" s="31"/>
    </row>
    <row r="54" spans="1:8" ht="50.25" customHeight="1">
      <c r="A54" s="45" t="s">
        <v>35</v>
      </c>
      <c r="B54" s="50" t="s">
        <v>70</v>
      </c>
      <c r="C54" s="14"/>
      <c r="D54" s="24">
        <v>1.106</v>
      </c>
      <c r="E54" s="18"/>
      <c r="F54" s="24">
        <v>1.106</v>
      </c>
      <c r="G54" s="12"/>
      <c r="H54" s="31"/>
    </row>
    <row r="55" spans="1:8" ht="33" customHeight="1">
      <c r="A55" s="45" t="s">
        <v>36</v>
      </c>
      <c r="B55" s="52" t="s">
        <v>10</v>
      </c>
      <c r="C55" s="23">
        <v>747</v>
      </c>
      <c r="D55" s="23">
        <f>D57+D58</f>
        <v>296454.4038951937</v>
      </c>
      <c r="E55" s="23">
        <f>E57+E58</f>
        <v>308.3458883725439</v>
      </c>
      <c r="F55" s="23">
        <f>F57+F58</f>
        <v>733.6569437366401</v>
      </c>
      <c r="G55" s="23">
        <f>G57+G58</f>
        <v>887.8898688000003</v>
      </c>
      <c r="H55" s="23">
        <f>H57+H58</f>
        <v>298384.2965961029</v>
      </c>
    </row>
    <row r="56" spans="1:8" ht="20.25" customHeight="1">
      <c r="A56" s="6"/>
      <c r="B56" s="53" t="s">
        <v>7</v>
      </c>
      <c r="C56" s="23"/>
      <c r="D56" s="23"/>
      <c r="E56" s="23"/>
      <c r="F56" s="23"/>
      <c r="G56" s="23"/>
      <c r="H56" s="23"/>
    </row>
    <row r="57" spans="1:8" ht="30" customHeight="1">
      <c r="A57" s="6" t="s">
        <v>86</v>
      </c>
      <c r="B57" s="10" t="s">
        <v>43</v>
      </c>
      <c r="C57" s="23"/>
      <c r="D57" s="54">
        <f>D45*D54</f>
        <v>113323.54888960003</v>
      </c>
      <c r="E57" s="54">
        <f>E45*E51</f>
        <v>117.86922338399997</v>
      </c>
      <c r="F57" s="54">
        <f>F45*F54</f>
        <v>280.44990204000004</v>
      </c>
      <c r="G57" s="54">
        <v>0</v>
      </c>
      <c r="H57" s="42">
        <f>SUM(D57:G57)</f>
        <v>113721.86801502403</v>
      </c>
    </row>
    <row r="58" spans="1:8" ht="40.5" customHeight="1">
      <c r="A58" s="8" t="s">
        <v>87</v>
      </c>
      <c r="B58" s="53" t="s">
        <v>45</v>
      </c>
      <c r="C58" s="23">
        <v>426</v>
      </c>
      <c r="D58" s="23">
        <f>D46/D38*D50*D54</f>
        <v>183130.85500559365</v>
      </c>
      <c r="E58" s="23">
        <f>E46*E51*E50/E38</f>
        <v>190.47666498854397</v>
      </c>
      <c r="F58" s="23">
        <f>F46*F54*F50/F38</f>
        <v>453.20704169664003</v>
      </c>
      <c r="G58" s="23">
        <f>G46*G50*G52*G53/G38</f>
        <v>887.8898688000003</v>
      </c>
      <c r="H58" s="42">
        <f>SUM(D58:G58)</f>
        <v>184662.42858107886</v>
      </c>
    </row>
    <row r="60" spans="1:8" ht="78.75" customHeight="1">
      <c r="A60" s="44" t="s">
        <v>58</v>
      </c>
      <c r="B60" s="69" t="s">
        <v>59</v>
      </c>
      <c r="C60" s="69"/>
      <c r="D60" s="69"/>
      <c r="E60" s="69"/>
      <c r="F60" s="69"/>
      <c r="G60" s="69"/>
      <c r="H60" s="69"/>
    </row>
    <row r="63" spans="2:8" ht="15" hidden="1">
      <c r="B63" s="11" t="s">
        <v>50</v>
      </c>
      <c r="C63" s="11"/>
      <c r="D63" s="11"/>
      <c r="E63" s="11"/>
      <c r="F63" s="11"/>
      <c r="G63" s="11" t="s">
        <v>88</v>
      </c>
      <c r="H63" s="11"/>
    </row>
    <row r="64" ht="12.75" hidden="1"/>
    <row r="65" ht="12.75" hidden="1"/>
    <row r="66" ht="12.75" hidden="1"/>
    <row r="67" ht="12.75" hidden="1">
      <c r="B67" s="48" t="s">
        <v>75</v>
      </c>
    </row>
    <row r="68" ht="12.75" hidden="1">
      <c r="B68" t="s">
        <v>4</v>
      </c>
    </row>
    <row r="69" ht="12.75" hidden="1">
      <c r="B69" t="s">
        <v>76</v>
      </c>
    </row>
    <row r="70" ht="12.75" hidden="1">
      <c r="B70" t="s">
        <v>77</v>
      </c>
    </row>
    <row r="71" ht="12.75" hidden="1">
      <c r="B71" t="s">
        <v>78</v>
      </c>
    </row>
  </sheetData>
  <sheetProtection/>
  <mergeCells count="7">
    <mergeCell ref="B60:H60"/>
    <mergeCell ref="E1:H1"/>
    <mergeCell ref="A2:H2"/>
    <mergeCell ref="A4:A5"/>
    <mergeCell ref="B4:B5"/>
    <mergeCell ref="C4:G4"/>
    <mergeCell ref="H4:H5"/>
  </mergeCells>
  <printOptions/>
  <pageMargins left="0.5118110236220472" right="0.11811023622047245" top="0" bottom="0" header="0.31496062992125984" footer="0.31496062992125984"/>
  <pageSetup horizontalDpi="600" verticalDpi="600" orientation="portrait" paperSize="9" scale="8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Ludmila</cp:lastModifiedBy>
  <cp:lastPrinted>2012-10-31T05:10:35Z</cp:lastPrinted>
  <dcterms:created xsi:type="dcterms:W3CDTF">2004-08-24T08:05:47Z</dcterms:created>
  <dcterms:modified xsi:type="dcterms:W3CDTF">2012-11-01T05:58:55Z</dcterms:modified>
  <cp:category/>
  <cp:version/>
  <cp:contentType/>
  <cp:contentStatus/>
</cp:coreProperties>
</file>