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2" windowWidth="8472" windowHeight="5856" activeTab="0"/>
  </bookViews>
  <sheets>
    <sheet name="расчет" sheetId="1" r:id="rId1"/>
    <sheet name="динамика" sheetId="2" state="hidden" r:id="rId2"/>
    <sheet name="налоговая база" sheetId="3" state="hidden" r:id="rId3"/>
    <sheet name="льготы" sheetId="4" state="hidden" r:id="rId4"/>
    <sheet name="отмена льгот" sheetId="5" state="hidden" r:id="rId5"/>
  </sheets>
  <definedNames>
    <definedName name="_xlnm.Print_Area" localSheetId="0">'расчет'!$A$1:$C$31</definedName>
  </definedNames>
  <calcPr fullCalcOnLoad="1"/>
</workbook>
</file>

<file path=xl/sharedStrings.xml><?xml version="1.0" encoding="utf-8"?>
<sst xmlns="http://schemas.openxmlformats.org/spreadsheetml/2006/main" count="207" uniqueCount="167">
  <si>
    <t>п/п</t>
  </si>
  <si>
    <t>1.</t>
  </si>
  <si>
    <t>2.</t>
  </si>
  <si>
    <t>3.</t>
  </si>
  <si>
    <t>4.</t>
  </si>
  <si>
    <t>в том числе</t>
  </si>
  <si>
    <t>Наименование показателей</t>
  </si>
  <si>
    <t xml:space="preserve">Начальник отдела доходов                                       </t>
  </si>
  <si>
    <t>5.</t>
  </si>
  <si>
    <t>6.</t>
  </si>
  <si>
    <t>7.</t>
  </si>
  <si>
    <t>8.</t>
  </si>
  <si>
    <t>янв</t>
  </si>
  <si>
    <t>фев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</si>
  <si>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</si>
  <si>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</si>
  <si>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</si>
  <si>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</si>
  <si>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</si>
  <si>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</si>
  <si>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</si>
  <si>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</si>
  <si>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</si>
  <si>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</si>
  <si>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</si>
  <si>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Соотношения по мес</t>
  </si>
  <si>
    <t>2009/2008</t>
  </si>
  <si>
    <t>2010/2009</t>
  </si>
  <si>
    <t>КБК 10606000 04 0000 110</t>
  </si>
  <si>
    <t>в т.ч. 1 06 06012</t>
  </si>
  <si>
    <t xml:space="preserve">         1 06 06022</t>
  </si>
  <si>
    <t>из них: ш. Березовская</t>
  </si>
  <si>
    <t xml:space="preserve">            ЦОФ Березовская</t>
  </si>
  <si>
    <t xml:space="preserve">            ЗАО Черниговец</t>
  </si>
  <si>
    <t xml:space="preserve">           ООО Ровер</t>
  </si>
  <si>
    <t xml:space="preserve">           ОАО ЗКПД</t>
  </si>
  <si>
    <t xml:space="preserve">           прочие</t>
  </si>
  <si>
    <t xml:space="preserve">           СКУ ПТУ</t>
  </si>
  <si>
    <t xml:space="preserve">           СКЭК</t>
  </si>
  <si>
    <t>итого 106 06000</t>
  </si>
  <si>
    <t>ш.Берез 1 кв. и 3 кв.</t>
  </si>
  <si>
    <t>2008 год</t>
  </si>
  <si>
    <t>Поступило 2008 (106 06012)</t>
  </si>
  <si>
    <t>соотнош.2008/2007 по кв-лам</t>
  </si>
  <si>
    <t>Поступило 2008 (106 06022)</t>
  </si>
  <si>
    <t>Поступило 2007</t>
  </si>
  <si>
    <t>2011/2010</t>
  </si>
  <si>
    <t>2009 год</t>
  </si>
  <si>
    <t>Поступило 2009 (106 06012)</t>
  </si>
  <si>
    <t>соотнош.2009/2008 по кв-лам</t>
  </si>
  <si>
    <t>Поступило 2009 (106 06022)</t>
  </si>
  <si>
    <t>Соотношения по мес физ.л.</t>
  </si>
  <si>
    <t>2012/2011</t>
  </si>
  <si>
    <t>к-т 2 (расчет за 2009 год -увеличение кадастровой стоимотси)</t>
  </si>
  <si>
    <t>1500 (ЦОФ)*1,05=1575 отнять (проплачено в 2009г. За 4 кв.2009); за 4 квартал 2008г. Поступило 2021т.р, ср.кв.поступление за 2009г.-(18957-1500ЦОФ)/3=5819 (РАЗНИЦА 5819-2021=3798)</t>
  </si>
  <si>
    <t>соотнош.2010/2009 по кв-лам</t>
  </si>
  <si>
    <t>Прогноз 2012</t>
  </si>
  <si>
    <t>Прогноз 2013</t>
  </si>
  <si>
    <t>2013/2012</t>
  </si>
  <si>
    <t>№ п/п</t>
  </si>
  <si>
    <t>Наименование учреждения</t>
  </si>
  <si>
    <t>Передварительный расчет по земельному налогу на 2011 год по ставке 0,3%</t>
  </si>
  <si>
    <t>в рублях</t>
  </si>
  <si>
    <t xml:space="preserve">Расчет дополнительных поступлений по земельному налогу в связи с отменой льгот учреждениям социальной направленности на 2011 год </t>
  </si>
  <si>
    <t>п№4?</t>
  </si>
  <si>
    <t>пту№4</t>
  </si>
  <si>
    <t>пту№18</t>
  </si>
  <si>
    <t>Дивак</t>
  </si>
  <si>
    <t>здоровье</t>
  </si>
  <si>
    <t>санаторий</t>
  </si>
  <si>
    <t>дурдом</t>
  </si>
  <si>
    <t>наименование плательщика</t>
  </si>
  <si>
    <t>размер льготы по годам</t>
  </si>
  <si>
    <t>итого по юридическим лицам</t>
  </si>
  <si>
    <t xml:space="preserve">льготы по решениям местных органов власти </t>
  </si>
  <si>
    <t>по данным формы 5-МН</t>
  </si>
  <si>
    <t>итого по физическим лицам</t>
  </si>
  <si>
    <t>стоматологии</t>
  </si>
  <si>
    <t>Боместра</t>
  </si>
  <si>
    <t>объединены</t>
  </si>
  <si>
    <t>перерасчеты ш.Березовская</t>
  </si>
  <si>
    <t>ш.Берез</t>
  </si>
  <si>
    <t>зкпд</t>
  </si>
  <si>
    <t>санкции</t>
  </si>
  <si>
    <t>сроки</t>
  </si>
  <si>
    <t>Прогноз 2014</t>
  </si>
  <si>
    <t>2014/2013</t>
  </si>
  <si>
    <t>отмена льгот</t>
  </si>
  <si>
    <t>итого льгот</t>
  </si>
  <si>
    <t>оценка 2011</t>
  </si>
  <si>
    <t>прогноз 2012</t>
  </si>
  <si>
    <t>прогноз 2013</t>
  </si>
  <si>
    <t>прогноз 2014</t>
  </si>
  <si>
    <t>ф/лица в отношении последующих зем.участков</t>
  </si>
  <si>
    <t>364,0 в год с 2012гн.</t>
  </si>
  <si>
    <t>аренда</t>
  </si>
  <si>
    <t>встойка</t>
  </si>
  <si>
    <t>встройка</t>
  </si>
  <si>
    <t>встройки</t>
  </si>
  <si>
    <t>Кадастровая стоимость земельного участка</t>
  </si>
  <si>
    <t>Налоговая ставка</t>
  </si>
  <si>
    <t xml:space="preserve">Примечание </t>
  </si>
  <si>
    <t>2009г</t>
  </si>
  <si>
    <t>2010г</t>
  </si>
  <si>
    <t>2010г.</t>
  </si>
  <si>
    <t>квартал</t>
  </si>
  <si>
    <t>ш.Березовская</t>
  </si>
  <si>
    <t>ЦОФ Березовская</t>
  </si>
  <si>
    <t>прочие</t>
  </si>
  <si>
    <t>ровер?? Или стройсервис</t>
  </si>
  <si>
    <t>налоговая база</t>
  </si>
  <si>
    <t>отчет 5-мн</t>
  </si>
  <si>
    <t>количество налогоплательщиков</t>
  </si>
  <si>
    <t>физические лица</t>
  </si>
  <si>
    <t>юридические лица</t>
  </si>
  <si>
    <t>количество земельных участков</t>
  </si>
  <si>
    <t>кадастровая стоимость</t>
  </si>
  <si>
    <t>сумма исчисленного налога</t>
  </si>
  <si>
    <t>Сумма предоставленных льгот</t>
  </si>
  <si>
    <t>в том числе по решениям местных органов власти</t>
  </si>
  <si>
    <t>в % к 2008г.</t>
  </si>
  <si>
    <t>в % к 2009г.</t>
  </si>
  <si>
    <t>182 106 06012 04 0000 110</t>
  </si>
  <si>
    <t>182 106 06022 04 0000 110</t>
  </si>
  <si>
    <t>задолжнность на конец периода</t>
  </si>
  <si>
    <t>недоимка на конец периода</t>
  </si>
  <si>
    <t>1700???</t>
  </si>
  <si>
    <t>запрос</t>
  </si>
  <si>
    <t>к пятнице 9.09</t>
  </si>
  <si>
    <t>запрос по ставкам?</t>
  </si>
  <si>
    <t>прогноз</t>
  </si>
  <si>
    <t>по кассе поступление</t>
  </si>
  <si>
    <t>льготы?</t>
  </si>
  <si>
    <t>средняя налоговая ставка</t>
  </si>
  <si>
    <t>по ставке 0,2%</t>
  </si>
  <si>
    <t>по ставке 0,3%</t>
  </si>
  <si>
    <t>по ставке 1%</t>
  </si>
  <si>
    <t>по ставке 1,5%</t>
  </si>
  <si>
    <t>выпадающие доходы в связи с предоставлением льгот в соответствии с федеральным законодательством</t>
  </si>
  <si>
    <t>дополнительные (выпадающие) доходы в связи с предоставлением (отменой) льгот в соответствии с нормативно-правовыми актами местных органов власти</t>
  </si>
  <si>
    <t>Дополнительные (выпадающие) доходы в связи с предоставлением (отменой) льгот в соответствии с нормативно-правовыми актами местных органов власти</t>
  </si>
  <si>
    <t>3.1.</t>
  </si>
  <si>
    <t>3.2.</t>
  </si>
  <si>
    <t>4.1.</t>
  </si>
  <si>
    <t>9.</t>
  </si>
  <si>
    <t>10.</t>
  </si>
  <si>
    <t>Н.А. Попурий</t>
  </si>
  <si>
    <t>Расчет поступления  дохода, получаемого в виде арендной платы за земельные участки в бюджет Березовского городского округа на 2013-2015 годы</t>
  </si>
  <si>
    <t>тыс.рублей</t>
  </si>
  <si>
    <t>Коэффициент учитывающий уровень инфляции</t>
  </si>
  <si>
    <t xml:space="preserve">дополнительные доходы в связи с заключением договоров аренды земельных участков по ОАО УК "Северный Кузбасс" </t>
  </si>
  <si>
    <t>дополнительные доходы в связи с заключением договоров аренды земельных участков по ОАО ЦОФ "Березовская"</t>
  </si>
  <si>
    <t>№</t>
  </si>
  <si>
    <t xml:space="preserve">Начислено арендной платы за земельные участки по состоянию на 01.01.2012г. согласно данных КУМИ </t>
  </si>
  <si>
    <t>Всего, в контингенте</t>
  </si>
  <si>
    <t>в том числе по нормативу 80%</t>
  </si>
  <si>
    <t xml:space="preserve">Прогноз поступления дохода, получаемого в виде арендной платы за земельные участки в 2013 году (в контингенте) </t>
  </si>
  <si>
    <t>Недоимка на 01.10.2012г.</t>
  </si>
  <si>
    <t>Норматив отчислений в бюджет городского округа 80%</t>
  </si>
  <si>
    <t>11.</t>
  </si>
  <si>
    <t xml:space="preserve">Итого прогноз поступления дохода, получаемого в виде арендной платы за земельные участки в бюджет городского округа на 2013 год </t>
  </si>
  <si>
    <t>Выпадающие доходы в связи с оформлением право собственности на земельные участки</t>
  </si>
  <si>
    <t xml:space="preserve">Итого прогноз поступления дохода, получаемого в виде арендной платы за земельные участки в бюджет городского округа на 2014 год </t>
  </si>
  <si>
    <t xml:space="preserve">Итого прогноз поступления дохода, получаемого в виде арендной платы за земельные участки в бюджет городского округа на 2015 год </t>
  </si>
  <si>
    <t xml:space="preserve">Дополнительные доходы бюджета </t>
  </si>
  <si>
    <t>Приложение 7 к пояснительной записке</t>
  </si>
  <si>
    <t>исковое заявление ОАО "ЦОФ Березовская" к ФГБУ "Федеральная кадастровая палата Федеральной службы государственной регистрации, кадастра и картографии" об установлении кадастровой стоимости земельных участков на основании отчета независимой оценки от 27.08.2012 № 1-7/1232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</si>
</sst>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#,##0.0"/>
    <numFmt numFmtId="174" formatCode="#,##0.000"/>
  </numFmts>
  <fonts count="6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b/>
      <sz val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10"/>
      <color indexed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rgb="FF00B050"/>
      <name val="Arial Cyr"/>
      <family val="0"/>
    </font>
    <font>
      <sz val="10"/>
      <color rgb="FF0070C0"/>
      <name val="Arial Cyr"/>
      <family val="0"/>
    </font>
    <font>
      <b/>
      <sz val="10"/>
      <color theme="1"/>
      <name val="Arial Cyr"/>
      <family val="0"/>
    </font>
    <font>
      <b/>
      <sz val="10"/>
      <color rgb="FF00B050"/>
      <name val="Arial Cyr"/>
      <family val="0"/>
    </font>
    <font>
      <b/>
      <sz val="10"/>
      <color rgb="FFFF0000"/>
      <name val="Arial Cyr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164" fontId="9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/>
    </xf>
    <xf numFmtId="0" fontId="10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4" fontId="56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9" fontId="0" fillId="0" borderId="0" xfId="57" applyFont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164" fontId="55" fillId="0" borderId="0" xfId="0" applyNumberFormat="1" applyFont="1" applyAlignment="1">
      <alignment/>
    </xf>
    <xf numFmtId="0" fontId="56" fillId="37" borderId="0" xfId="0" applyFont="1" applyFill="1" applyAlignment="1">
      <alignment/>
    </xf>
    <xf numFmtId="0" fontId="57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10" xfId="0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0" fillId="36" borderId="0" xfId="0" applyFill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3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64" fontId="10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6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64" fontId="57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4" fontId="61" fillId="0" borderId="10" xfId="0" applyNumberFormat="1" applyFont="1" applyBorder="1" applyAlignment="1">
      <alignment/>
    </xf>
    <xf numFmtId="1" fontId="55" fillId="0" borderId="10" xfId="0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6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3" fontId="7" fillId="36" borderId="10" xfId="0" applyNumberFormat="1" applyFont="1" applyFill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4" fontId="63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7" borderId="10" xfId="0" applyNumberFormat="1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wrapText="1"/>
    </xf>
    <xf numFmtId="4" fontId="13" fillId="36" borderId="1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37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Normal="75" zoomScaleSheetLayoutView="100" zoomScalePageLayoutView="0" workbookViewId="0" topLeftCell="A21">
      <selection activeCell="C33" sqref="C33"/>
    </sheetView>
  </sheetViews>
  <sheetFormatPr defaultColWidth="9.00390625" defaultRowHeight="12.75"/>
  <cols>
    <col min="1" max="1" width="5.625" style="0" customWidth="1"/>
    <col min="2" max="2" width="71.25390625" style="0" customWidth="1"/>
    <col min="3" max="3" width="20.50390625" style="86" customWidth="1"/>
  </cols>
  <sheetData>
    <row r="1" spans="2:6" ht="13.5">
      <c r="B1" s="94" t="s">
        <v>165</v>
      </c>
      <c r="C1" s="94"/>
      <c r="D1" s="93"/>
      <c r="E1" s="93"/>
      <c r="F1" s="93"/>
    </row>
    <row r="2" spans="1:3" ht="44.25" customHeight="1">
      <c r="A2" s="95" t="s">
        <v>147</v>
      </c>
      <c r="B2" s="95"/>
      <c r="C2" s="95"/>
    </row>
    <row r="3" spans="1:3" ht="15" customHeight="1">
      <c r="A3" s="4"/>
      <c r="B3" s="4"/>
      <c r="C3" s="92" t="s">
        <v>148</v>
      </c>
    </row>
    <row r="4" spans="1:3" ht="16.5" customHeight="1">
      <c r="A4" s="8" t="s">
        <v>152</v>
      </c>
      <c r="B4" s="96" t="s">
        <v>6</v>
      </c>
      <c r="C4" s="98" t="s">
        <v>154</v>
      </c>
    </row>
    <row r="5" spans="1:3" ht="36" customHeight="1">
      <c r="A5" s="9" t="s">
        <v>0</v>
      </c>
      <c r="B5" s="97"/>
      <c r="C5" s="99"/>
    </row>
    <row r="6" spans="1:3" ht="17.25" customHeight="1" hidden="1">
      <c r="A6" s="3"/>
      <c r="B6" s="77" t="s">
        <v>5</v>
      </c>
      <c r="C6" s="82"/>
    </row>
    <row r="7" spans="1:3" ht="18" customHeight="1" hidden="1">
      <c r="A7" s="3"/>
      <c r="B7" s="77" t="s">
        <v>134</v>
      </c>
      <c r="C7" s="82" t="e">
        <f>SUM(#REF!)</f>
        <v>#REF!</v>
      </c>
    </row>
    <row r="8" spans="1:3" ht="19.5" customHeight="1" hidden="1">
      <c r="A8" s="3"/>
      <c r="B8" s="77" t="s">
        <v>135</v>
      </c>
      <c r="C8" s="82" t="e">
        <f>SUM(#REF!)</f>
        <v>#REF!</v>
      </c>
    </row>
    <row r="9" spans="1:3" ht="18" customHeight="1" hidden="1">
      <c r="A9" s="3"/>
      <c r="B9" s="77" t="s">
        <v>136</v>
      </c>
      <c r="C9" s="82" t="e">
        <f>SUM(#REF!)</f>
        <v>#REF!</v>
      </c>
    </row>
    <row r="10" spans="1:3" ht="18" customHeight="1" hidden="1">
      <c r="A10" s="3"/>
      <c r="B10" s="77" t="s">
        <v>137</v>
      </c>
      <c r="C10" s="82" t="e">
        <f>SUM(#REF!)</f>
        <v>#REF!</v>
      </c>
    </row>
    <row r="11" spans="1:3" ht="36" customHeight="1">
      <c r="A11" s="3" t="s">
        <v>1</v>
      </c>
      <c r="B11" s="2" t="s">
        <v>153</v>
      </c>
      <c r="C11" s="78">
        <v>29666</v>
      </c>
    </row>
    <row r="12" spans="1:3" ht="36" customHeight="1">
      <c r="A12" s="3" t="s">
        <v>2</v>
      </c>
      <c r="B12" s="2" t="s">
        <v>161</v>
      </c>
      <c r="C12" s="78">
        <v>-3272</v>
      </c>
    </row>
    <row r="13" spans="1:3" ht="18" customHeight="1">
      <c r="A13" s="3" t="s">
        <v>3</v>
      </c>
      <c r="B13" s="2" t="s">
        <v>149</v>
      </c>
      <c r="C13" s="81">
        <v>1.055</v>
      </c>
    </row>
    <row r="14" spans="1:3" ht="21" customHeight="1">
      <c r="A14" s="3" t="s">
        <v>4</v>
      </c>
      <c r="B14" s="2" t="s">
        <v>164</v>
      </c>
      <c r="C14" s="78">
        <f>SUM(C18:C20)</f>
        <v>12966.900000000001</v>
      </c>
    </row>
    <row r="15" spans="1:3" ht="16.5" customHeight="1">
      <c r="A15" s="3"/>
      <c r="B15" s="2" t="s">
        <v>5</v>
      </c>
      <c r="C15" s="78"/>
    </row>
    <row r="16" spans="1:3" ht="47.25" customHeight="1" hidden="1">
      <c r="A16" s="3"/>
      <c r="B16" s="2" t="s">
        <v>138</v>
      </c>
      <c r="C16" s="78" t="e">
        <f>SUM(#REF!)</f>
        <v>#REF!</v>
      </c>
    </row>
    <row r="17" spans="1:3" ht="50.25" customHeight="1" hidden="1">
      <c r="A17" s="3" t="s">
        <v>143</v>
      </c>
      <c r="B17" s="2" t="s">
        <v>139</v>
      </c>
      <c r="C17" s="78" t="e">
        <f>SUM(#REF!)</f>
        <v>#REF!</v>
      </c>
    </row>
    <row r="18" spans="1:10" ht="30.75" customHeight="1">
      <c r="A18" s="3" t="s">
        <v>141</v>
      </c>
      <c r="B18" s="2" t="s">
        <v>150</v>
      </c>
      <c r="C18" s="78">
        <v>6519.5</v>
      </c>
      <c r="D18" s="69"/>
      <c r="E18" s="69"/>
      <c r="F18" s="69"/>
      <c r="G18" s="69"/>
      <c r="H18" s="69"/>
      <c r="I18" s="69"/>
      <c r="J18" s="69"/>
    </row>
    <row r="19" spans="1:10" ht="33" customHeight="1">
      <c r="A19" s="3" t="s">
        <v>142</v>
      </c>
      <c r="B19" s="2" t="s">
        <v>151</v>
      </c>
      <c r="C19" s="78">
        <v>21077.4</v>
      </c>
      <c r="D19" s="69"/>
      <c r="E19" s="69"/>
      <c r="F19" s="69"/>
      <c r="G19" s="69"/>
      <c r="H19" s="69"/>
      <c r="I19" s="69"/>
      <c r="J19" s="69"/>
    </row>
    <row r="20" spans="1:10" ht="78" customHeight="1">
      <c r="A20" s="3"/>
      <c r="B20" s="2" t="s">
        <v>166</v>
      </c>
      <c r="C20" s="78">
        <v>-14630</v>
      </c>
      <c r="D20" s="69"/>
      <c r="E20" s="69"/>
      <c r="F20" s="69"/>
      <c r="G20" s="69"/>
      <c r="H20" s="69"/>
      <c r="I20" s="69"/>
      <c r="J20" s="69"/>
    </row>
    <row r="21" spans="1:3" ht="32.25" customHeight="1">
      <c r="A21" s="88" t="s">
        <v>4</v>
      </c>
      <c r="B21" s="89" t="s">
        <v>156</v>
      </c>
      <c r="C21" s="90">
        <f>(C11+C12)*C13+C14</f>
        <v>40812.57</v>
      </c>
    </row>
    <row r="22" spans="1:3" ht="15" customHeight="1">
      <c r="A22" s="88" t="s">
        <v>143</v>
      </c>
      <c r="B22" s="89" t="s">
        <v>155</v>
      </c>
      <c r="C22" s="90">
        <f>C21*0.8</f>
        <v>32650.056</v>
      </c>
    </row>
    <row r="23" spans="1:3" ht="29.25" customHeight="1">
      <c r="A23" s="3" t="s">
        <v>8</v>
      </c>
      <c r="B23" s="2" t="s">
        <v>157</v>
      </c>
      <c r="C23" s="78">
        <v>12762</v>
      </c>
    </row>
    <row r="24" spans="1:3" ht="18.75" customHeight="1">
      <c r="A24" s="3" t="s">
        <v>9</v>
      </c>
      <c r="B24" s="2" t="s">
        <v>158</v>
      </c>
      <c r="C24" s="78">
        <v>0.8</v>
      </c>
    </row>
    <row r="25" spans="1:3" ht="30" customHeight="1">
      <c r="A25" s="71" t="s">
        <v>10</v>
      </c>
      <c r="B25" s="72" t="s">
        <v>160</v>
      </c>
      <c r="C25" s="79">
        <f>(C21+C23)*C24</f>
        <v>42859.656</v>
      </c>
    </row>
    <row r="26" spans="1:3" s="73" customFormat="1" ht="21" customHeight="1">
      <c r="A26" s="76" t="s">
        <v>11</v>
      </c>
      <c r="B26" s="74" t="s">
        <v>149</v>
      </c>
      <c r="C26" s="87">
        <v>1.05</v>
      </c>
    </row>
    <row r="27" spans="1:3" ht="51.75" customHeight="1" hidden="1">
      <c r="A27" s="3" t="s">
        <v>11</v>
      </c>
      <c r="B27" s="77" t="s">
        <v>140</v>
      </c>
      <c r="C27" s="82" t="e">
        <f>SUM(#REF!)</f>
        <v>#REF!</v>
      </c>
    </row>
    <row r="28" spans="1:3" ht="33" customHeight="1">
      <c r="A28" s="71" t="s">
        <v>144</v>
      </c>
      <c r="B28" s="72" t="s">
        <v>162</v>
      </c>
      <c r="C28" s="79">
        <f>C22*C26</f>
        <v>34282.5588</v>
      </c>
    </row>
    <row r="29" spans="1:3" ht="22.5" customHeight="1">
      <c r="A29" s="3" t="s">
        <v>145</v>
      </c>
      <c r="B29" s="74" t="s">
        <v>149</v>
      </c>
      <c r="C29" s="78">
        <v>1.05</v>
      </c>
    </row>
    <row r="30" spans="1:3" ht="29.25" customHeight="1">
      <c r="A30" s="75" t="s">
        <v>159</v>
      </c>
      <c r="B30" s="72" t="s">
        <v>163</v>
      </c>
      <c r="C30" s="80">
        <f>C28*C29</f>
        <v>35996.68674</v>
      </c>
    </row>
    <row r="31" spans="1:3" ht="41.25" customHeight="1" hidden="1">
      <c r="A31" s="10"/>
      <c r="B31" s="7" t="s">
        <v>7</v>
      </c>
      <c r="C31" s="91" t="s">
        <v>146</v>
      </c>
    </row>
    <row r="32" spans="1:3" ht="66" customHeight="1">
      <c r="A32" s="10"/>
      <c r="B32" s="70"/>
      <c r="C32" s="84"/>
    </row>
    <row r="33" spans="1:3" ht="15">
      <c r="A33" s="5"/>
      <c r="B33" s="6"/>
      <c r="C33" s="83"/>
    </row>
    <row r="34" spans="1:3" ht="15">
      <c r="A34" s="5"/>
      <c r="B34" s="6"/>
      <c r="C34" s="83"/>
    </row>
    <row r="35" spans="1:3" ht="15">
      <c r="A35" s="5"/>
      <c r="B35" s="7"/>
      <c r="C35" s="83"/>
    </row>
    <row r="36" spans="1:3" ht="15">
      <c r="A36" s="5"/>
      <c r="B36" s="6"/>
      <c r="C36" s="83"/>
    </row>
    <row r="37" spans="1:3" ht="15">
      <c r="A37" s="5"/>
      <c r="B37" s="6"/>
      <c r="C37" s="83"/>
    </row>
    <row r="38" spans="1:3" ht="15">
      <c r="A38" s="1"/>
      <c r="B38" s="1"/>
      <c r="C38" s="85"/>
    </row>
    <row r="39" spans="1:3" ht="15">
      <c r="A39" s="1"/>
      <c r="B39" s="1"/>
      <c r="C39" s="85"/>
    </row>
    <row r="40" spans="1:3" ht="15">
      <c r="A40" s="1"/>
      <c r="B40" s="1"/>
      <c r="C40" s="85"/>
    </row>
    <row r="41" spans="1:3" ht="15">
      <c r="A41" s="1"/>
      <c r="B41" s="1"/>
      <c r="C41" s="85"/>
    </row>
    <row r="42" spans="1:3" ht="15">
      <c r="A42" s="1"/>
      <c r="B42" s="1"/>
      <c r="C42" s="85"/>
    </row>
    <row r="43" spans="1:3" ht="15">
      <c r="A43" s="1"/>
      <c r="B43" s="1"/>
      <c r="C43" s="85"/>
    </row>
    <row r="44" spans="1:3" ht="15">
      <c r="A44" s="1"/>
      <c r="B44" s="1"/>
      <c r="C44" s="85"/>
    </row>
    <row r="45" spans="1:3" ht="15">
      <c r="A45" s="1"/>
      <c r="B45" s="1"/>
      <c r="C45" s="85"/>
    </row>
    <row r="46" spans="1:3" ht="15">
      <c r="A46" s="1"/>
      <c r="B46" s="1"/>
      <c r="C46" s="85"/>
    </row>
    <row r="47" spans="1:3" ht="15">
      <c r="A47" s="1"/>
      <c r="B47" s="1"/>
      <c r="C47" s="85"/>
    </row>
    <row r="48" spans="1:3" ht="15">
      <c r="A48" s="1"/>
      <c r="B48" s="1"/>
      <c r="C48" s="85"/>
    </row>
    <row r="49" spans="1:3" ht="15">
      <c r="A49" s="1"/>
      <c r="B49" s="1"/>
      <c r="C49" s="85"/>
    </row>
    <row r="50" spans="1:3" ht="15">
      <c r="A50" s="1"/>
      <c r="B50" s="1"/>
      <c r="C50" s="85"/>
    </row>
    <row r="51" spans="1:3" ht="15">
      <c r="A51" s="1"/>
      <c r="B51" s="1"/>
      <c r="C51" s="85"/>
    </row>
    <row r="52" spans="1:3" ht="15">
      <c r="A52" s="1"/>
      <c r="B52" s="1"/>
      <c r="C52" s="85"/>
    </row>
    <row r="53" spans="1:3" ht="15">
      <c r="A53" s="1"/>
      <c r="B53" s="1"/>
      <c r="C53" s="85"/>
    </row>
    <row r="54" spans="1:3" ht="15">
      <c r="A54" s="1"/>
      <c r="B54" s="1"/>
      <c r="C54" s="85"/>
    </row>
    <row r="55" spans="1:3" ht="15">
      <c r="A55" s="1"/>
      <c r="B55" s="1"/>
      <c r="C55" s="85"/>
    </row>
    <row r="56" spans="1:3" ht="15">
      <c r="A56" s="1"/>
      <c r="B56" s="1"/>
      <c r="C56" s="85"/>
    </row>
    <row r="57" spans="1:3" ht="15">
      <c r="A57" s="1"/>
      <c r="B57" s="1"/>
      <c r="C57" s="85"/>
    </row>
    <row r="58" spans="1:3" ht="15">
      <c r="A58" s="1"/>
      <c r="B58" s="1"/>
      <c r="C58" s="85"/>
    </row>
    <row r="59" spans="1:3" ht="15">
      <c r="A59" s="1"/>
      <c r="B59" s="1"/>
      <c r="C59" s="85"/>
    </row>
    <row r="60" spans="1:3" ht="15">
      <c r="A60" s="1"/>
      <c r="B60" s="1"/>
      <c r="C60" s="85"/>
    </row>
    <row r="61" spans="1:3" ht="15">
      <c r="A61" s="1"/>
      <c r="B61" s="1"/>
      <c r="C61" s="85"/>
    </row>
    <row r="62" spans="1:3" ht="15">
      <c r="A62" s="1"/>
      <c r="B62" s="1"/>
      <c r="C62" s="85"/>
    </row>
    <row r="63" spans="1:3" ht="15">
      <c r="A63" s="1"/>
      <c r="B63" s="1"/>
      <c r="C63" s="85"/>
    </row>
    <row r="64" spans="1:3" ht="15">
      <c r="A64" s="1"/>
      <c r="B64" s="1"/>
      <c r="C64" s="85"/>
    </row>
    <row r="65" spans="1:3" ht="15">
      <c r="A65" s="1"/>
      <c r="B65" s="1"/>
      <c r="C65" s="85"/>
    </row>
    <row r="66" spans="1:3" ht="15">
      <c r="A66" s="1"/>
      <c r="B66" s="1"/>
      <c r="C66" s="85"/>
    </row>
    <row r="67" spans="1:3" ht="15">
      <c r="A67" s="1"/>
      <c r="B67" s="1"/>
      <c r="C67" s="85"/>
    </row>
    <row r="68" spans="1:3" ht="15">
      <c r="A68" s="1"/>
      <c r="B68" s="1"/>
      <c r="C68" s="85"/>
    </row>
    <row r="69" spans="1:3" ht="15">
      <c r="A69" s="1"/>
      <c r="B69" s="1"/>
      <c r="C69" s="85"/>
    </row>
    <row r="70" spans="1:3" ht="15">
      <c r="A70" s="1"/>
      <c r="B70" s="1"/>
      <c r="C70" s="85"/>
    </row>
    <row r="71" spans="1:3" ht="15">
      <c r="A71" s="1"/>
      <c r="B71" s="1"/>
      <c r="C71" s="85"/>
    </row>
    <row r="72" spans="1:3" ht="15">
      <c r="A72" s="1"/>
      <c r="B72" s="1"/>
      <c r="C72" s="85"/>
    </row>
    <row r="73" spans="1:3" ht="15">
      <c r="A73" s="1"/>
      <c r="B73" s="1"/>
      <c r="C73" s="85"/>
    </row>
    <row r="74" spans="1:3" ht="15">
      <c r="A74" s="1"/>
      <c r="B74" s="1"/>
      <c r="C74" s="85"/>
    </row>
    <row r="75" spans="1:3" ht="15">
      <c r="A75" s="1"/>
      <c r="B75" s="1"/>
      <c r="C75" s="85"/>
    </row>
    <row r="76" spans="1:3" ht="15">
      <c r="A76" s="1"/>
      <c r="B76" s="1"/>
      <c r="C76" s="85"/>
    </row>
    <row r="77" spans="1:3" ht="15">
      <c r="A77" s="1"/>
      <c r="B77" s="1"/>
      <c r="C77" s="85"/>
    </row>
    <row r="78" spans="1:3" ht="15">
      <c r="A78" s="1"/>
      <c r="B78" s="1"/>
      <c r="C78" s="85"/>
    </row>
    <row r="79" spans="1:3" ht="15">
      <c r="A79" s="1"/>
      <c r="B79" s="1"/>
      <c r="C79" s="85"/>
    </row>
    <row r="80" spans="1:3" ht="15">
      <c r="A80" s="1"/>
      <c r="B80" s="1"/>
      <c r="C80" s="85"/>
    </row>
    <row r="81" spans="1:3" ht="15">
      <c r="A81" s="1"/>
      <c r="B81" s="1"/>
      <c r="C81" s="85"/>
    </row>
    <row r="82" spans="1:3" ht="15">
      <c r="A82" s="1"/>
      <c r="B82" s="1"/>
      <c r="C82" s="85"/>
    </row>
    <row r="83" spans="1:3" ht="15">
      <c r="A83" s="1"/>
      <c r="B83" s="1"/>
      <c r="C83" s="85"/>
    </row>
    <row r="84" spans="1:3" ht="15">
      <c r="A84" s="1"/>
      <c r="B84" s="1"/>
      <c r="C84" s="85"/>
    </row>
    <row r="85" spans="1:3" ht="15">
      <c r="A85" s="1"/>
      <c r="B85" s="1"/>
      <c r="C85" s="85"/>
    </row>
    <row r="86" spans="1:3" ht="15">
      <c r="A86" s="1"/>
      <c r="B86" s="1"/>
      <c r="C86" s="85"/>
    </row>
    <row r="87" spans="1:3" ht="15">
      <c r="A87" s="1"/>
      <c r="B87" s="1"/>
      <c r="C87" s="85"/>
    </row>
    <row r="88" spans="1:3" ht="15">
      <c r="A88" s="1"/>
      <c r="B88" s="1"/>
      <c r="C88" s="85"/>
    </row>
    <row r="89" spans="1:3" ht="15">
      <c r="A89" s="1"/>
      <c r="B89" s="1"/>
      <c r="C89" s="85"/>
    </row>
    <row r="90" spans="1:3" ht="15">
      <c r="A90" s="1"/>
      <c r="B90" s="1"/>
      <c r="C90" s="85"/>
    </row>
    <row r="91" spans="1:3" ht="15">
      <c r="A91" s="1"/>
      <c r="B91" s="1"/>
      <c r="C91" s="85"/>
    </row>
    <row r="92" spans="1:3" ht="15">
      <c r="A92" s="1"/>
      <c r="B92" s="1"/>
      <c r="C92" s="85"/>
    </row>
  </sheetData>
  <sheetProtection/>
  <mergeCells count="4">
    <mergeCell ref="B1:C1"/>
    <mergeCell ref="A2:C2"/>
    <mergeCell ref="B4:B5"/>
    <mergeCell ref="C4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zoomScale="75" zoomScaleNormal="75" zoomScalePageLayoutView="0" workbookViewId="0" topLeftCell="A37">
      <selection activeCell="H52" sqref="H52:H53"/>
    </sheetView>
  </sheetViews>
  <sheetFormatPr defaultColWidth="9.00390625" defaultRowHeight="12.75"/>
  <cols>
    <col min="1" max="1" width="28.875" style="0" customWidth="1"/>
  </cols>
  <sheetData>
    <row r="1" ht="12.75">
      <c r="A1" t="s">
        <v>28</v>
      </c>
    </row>
    <row r="2" spans="2:14" ht="12.75"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</row>
    <row r="3" spans="1:14" ht="12.75">
      <c r="A3" s="18" t="s">
        <v>45</v>
      </c>
      <c r="B3">
        <f>SUM(B4:B5)</f>
        <v>5.7</v>
      </c>
      <c r="C3">
        <f aca="true" t="shared" si="0" ref="C3:M3">SUM(C4:C5)</f>
        <v>878.8000000000001</v>
      </c>
      <c r="D3">
        <f t="shared" si="0"/>
        <v>267</v>
      </c>
      <c r="E3">
        <f t="shared" si="0"/>
        <v>437.8</v>
      </c>
      <c r="F3">
        <f t="shared" si="0"/>
        <v>1840.1000000000001</v>
      </c>
      <c r="G3">
        <f t="shared" si="0"/>
        <v>105.5</v>
      </c>
      <c r="H3">
        <f t="shared" si="0"/>
        <v>2047.6</v>
      </c>
      <c r="I3">
        <f t="shared" si="0"/>
        <v>86.4</v>
      </c>
      <c r="J3">
        <f t="shared" si="0"/>
        <v>266.5</v>
      </c>
      <c r="K3">
        <f t="shared" si="0"/>
        <v>1185.7</v>
      </c>
      <c r="L3">
        <f t="shared" si="0"/>
        <v>1010.7</v>
      </c>
      <c r="M3">
        <f t="shared" si="0"/>
        <v>327.2</v>
      </c>
      <c r="N3">
        <f>SUM(B3:M3)</f>
        <v>8459</v>
      </c>
    </row>
    <row r="4" spans="1:14" ht="12.75">
      <c r="A4" t="s">
        <v>29</v>
      </c>
      <c r="B4" s="11">
        <v>0</v>
      </c>
      <c r="C4" s="11">
        <v>1.2</v>
      </c>
      <c r="D4" s="11">
        <v>184.6</v>
      </c>
      <c r="E4" s="11">
        <v>135.7</v>
      </c>
      <c r="F4" s="11">
        <v>41.2</v>
      </c>
      <c r="G4" s="11">
        <v>42.9</v>
      </c>
      <c r="H4" s="11">
        <v>104.1</v>
      </c>
      <c r="I4" s="11">
        <v>13.4</v>
      </c>
      <c r="J4" s="11">
        <v>11.9</v>
      </c>
      <c r="K4" s="11">
        <v>93.5</v>
      </c>
      <c r="L4" s="11">
        <v>10</v>
      </c>
      <c r="M4" s="11">
        <v>54.2</v>
      </c>
      <c r="N4">
        <f aca="true" t="shared" si="1" ref="N4:N12">SUM(B4:M4)</f>
        <v>692.6999999999999</v>
      </c>
    </row>
    <row r="5" spans="1:14" ht="12.75">
      <c r="A5" t="s">
        <v>30</v>
      </c>
      <c r="B5">
        <v>5.7</v>
      </c>
      <c r="C5">
        <v>877.6</v>
      </c>
      <c r="D5">
        <v>82.4</v>
      </c>
      <c r="E5">
        <v>302.1</v>
      </c>
      <c r="F5">
        <v>1798.9</v>
      </c>
      <c r="G5">
        <v>62.6</v>
      </c>
      <c r="H5">
        <v>1943.5</v>
      </c>
      <c r="I5">
        <v>73</v>
      </c>
      <c r="J5">
        <v>254.6</v>
      </c>
      <c r="K5" s="17">
        <v>1092.2</v>
      </c>
      <c r="L5" s="17">
        <v>1000.7</v>
      </c>
      <c r="M5" s="17">
        <v>273</v>
      </c>
      <c r="N5">
        <f t="shared" si="1"/>
        <v>7766.3</v>
      </c>
    </row>
    <row r="6" spans="1:14" ht="12.75">
      <c r="A6" t="s">
        <v>31</v>
      </c>
      <c r="B6" s="14">
        <v>0</v>
      </c>
      <c r="C6" s="14">
        <v>0</v>
      </c>
      <c r="D6" s="14">
        <v>0</v>
      </c>
      <c r="E6" s="14">
        <v>0</v>
      </c>
      <c r="F6" s="14">
        <v>689.7</v>
      </c>
      <c r="G6" s="14">
        <v>0</v>
      </c>
      <c r="H6" s="14">
        <v>1909.5</v>
      </c>
      <c r="I6" s="14">
        <v>0</v>
      </c>
      <c r="J6" s="14">
        <v>0</v>
      </c>
      <c r="K6" s="14">
        <v>0</v>
      </c>
      <c r="L6" s="14">
        <v>2.8</v>
      </c>
      <c r="M6" s="14">
        <v>0</v>
      </c>
      <c r="N6" s="14">
        <f t="shared" si="1"/>
        <v>2602</v>
      </c>
    </row>
    <row r="7" spans="1:14" ht="12.75">
      <c r="A7" t="s">
        <v>32</v>
      </c>
      <c r="B7" s="14">
        <v>0</v>
      </c>
      <c r="C7" s="14">
        <v>727.1</v>
      </c>
      <c r="D7" s="14">
        <v>0</v>
      </c>
      <c r="E7" s="14">
        <v>0</v>
      </c>
      <c r="F7" s="14">
        <v>732.1</v>
      </c>
      <c r="G7" s="14">
        <v>0</v>
      </c>
      <c r="H7" s="14">
        <v>727.1</v>
      </c>
      <c r="I7" s="14">
        <v>0</v>
      </c>
      <c r="J7" s="14">
        <v>0</v>
      </c>
      <c r="K7" s="14">
        <v>727.1</v>
      </c>
      <c r="L7" s="14">
        <v>727.1</v>
      </c>
      <c r="M7" s="14">
        <v>0</v>
      </c>
      <c r="N7" s="14">
        <f t="shared" si="1"/>
        <v>3640.5</v>
      </c>
    </row>
    <row r="8" spans="1:14" ht="12.75">
      <c r="A8" t="s">
        <v>33</v>
      </c>
      <c r="B8" s="14">
        <v>0</v>
      </c>
      <c r="C8" s="14">
        <v>0</v>
      </c>
      <c r="D8" s="14">
        <v>0</v>
      </c>
      <c r="E8" s="14">
        <v>0</v>
      </c>
      <c r="F8" s="14">
        <v>0.1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1"/>
        <v>0.1</v>
      </c>
    </row>
    <row r="9" spans="1:14" ht="12.75">
      <c r="A9" t="s">
        <v>34</v>
      </c>
      <c r="B9" s="14">
        <v>74</v>
      </c>
      <c r="C9" s="14">
        <v>0</v>
      </c>
      <c r="D9" s="14">
        <v>0</v>
      </c>
      <c r="E9" s="14">
        <v>75.5</v>
      </c>
      <c r="F9" s="14">
        <v>0</v>
      </c>
      <c r="G9" s="14">
        <v>0</v>
      </c>
      <c r="H9" s="14">
        <v>0</v>
      </c>
      <c r="I9" s="14">
        <v>109.6</v>
      </c>
      <c r="J9" s="14">
        <v>0</v>
      </c>
      <c r="K9" s="14">
        <v>0</v>
      </c>
      <c r="L9" s="14">
        <v>0</v>
      </c>
      <c r="M9" s="14">
        <v>76.3</v>
      </c>
      <c r="N9" s="14">
        <f t="shared" si="1"/>
        <v>335.40000000000003</v>
      </c>
    </row>
    <row r="10" spans="1:14" ht="12.75">
      <c r="A10" t="s">
        <v>35</v>
      </c>
      <c r="B10" s="14">
        <v>1.4</v>
      </c>
      <c r="C10" s="14">
        <v>6.4</v>
      </c>
      <c r="D10" s="14">
        <v>0</v>
      </c>
      <c r="E10" s="14">
        <v>0</v>
      </c>
      <c r="F10" s="14">
        <v>118.9</v>
      </c>
      <c r="G10" s="14">
        <v>0.4</v>
      </c>
      <c r="H10" s="14">
        <v>198.9</v>
      </c>
      <c r="I10" s="14">
        <v>0</v>
      </c>
      <c r="J10" s="14">
        <v>0</v>
      </c>
      <c r="K10" s="14">
        <v>0</v>
      </c>
      <c r="L10" s="14">
        <v>198.9</v>
      </c>
      <c r="M10" s="14">
        <v>198.9</v>
      </c>
      <c r="N10" s="14">
        <f t="shared" si="1"/>
        <v>723.8</v>
      </c>
    </row>
    <row r="11" spans="1:14" ht="12.75">
      <c r="A11" t="s">
        <v>37</v>
      </c>
      <c r="B11" s="14">
        <v>20.5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21.3</v>
      </c>
      <c r="I11" s="14">
        <v>0</v>
      </c>
      <c r="J11" s="14">
        <v>0</v>
      </c>
      <c r="K11" s="14">
        <v>21.3</v>
      </c>
      <c r="L11" s="14">
        <v>0</v>
      </c>
      <c r="M11" s="14">
        <v>21.3</v>
      </c>
      <c r="N11" s="14">
        <f t="shared" si="1"/>
        <v>84.39999999999999</v>
      </c>
    </row>
    <row r="12" spans="1:14" ht="12.75">
      <c r="A12" t="s">
        <v>38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22</v>
      </c>
      <c r="H12" s="14">
        <v>1.5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f t="shared" si="1"/>
        <v>23.5</v>
      </c>
    </row>
    <row r="13" spans="1:14" ht="12.75">
      <c r="A13" t="s">
        <v>36</v>
      </c>
      <c r="B13" s="14">
        <f>B5-SUM(B6:B10)</f>
        <v>-69.7</v>
      </c>
      <c r="C13" s="14">
        <f>C5-SUM(C6:C10)</f>
        <v>144.10000000000002</v>
      </c>
      <c r="D13" s="14">
        <f>D5-SUM(D6:D10)</f>
        <v>82.4</v>
      </c>
      <c r="E13" s="14">
        <f>E5-SUM(E6:E10)</f>
        <v>226.60000000000002</v>
      </c>
      <c r="F13" s="14">
        <f>F5-SUM(F6:F10)</f>
        <v>258.0999999999999</v>
      </c>
      <c r="G13" s="14">
        <f aca="true" t="shared" si="2" ref="G13:M13">G5-SUM(G6:G10)</f>
        <v>62.2</v>
      </c>
      <c r="H13" s="14">
        <f t="shared" si="2"/>
        <v>-892</v>
      </c>
      <c r="I13" s="14">
        <f t="shared" si="2"/>
        <v>-36.599999999999994</v>
      </c>
      <c r="J13" s="14">
        <f t="shared" si="2"/>
        <v>254.6</v>
      </c>
      <c r="K13" s="14">
        <f t="shared" si="2"/>
        <v>365.1</v>
      </c>
      <c r="L13" s="14">
        <f t="shared" si="2"/>
        <v>71.90000000000009</v>
      </c>
      <c r="M13" s="14">
        <f t="shared" si="2"/>
        <v>-2.1999999999999886</v>
      </c>
      <c r="N13" s="14">
        <f>SUM(B13:M13)</f>
        <v>464.50000000000017</v>
      </c>
    </row>
    <row r="15" ht="12.75">
      <c r="A15" s="18" t="s">
        <v>41</v>
      </c>
    </row>
    <row r="17" spans="1:14" ht="12.75">
      <c r="A17" t="s">
        <v>25</v>
      </c>
      <c r="B17" s="11">
        <f>B3/N3*100</f>
        <v>0.0673838515190921</v>
      </c>
      <c r="C17" s="11">
        <f>C3/N3*100</f>
        <v>10.388934862276866</v>
      </c>
      <c r="D17" s="11">
        <f>D3/N3*100</f>
        <v>3.1564014658943136</v>
      </c>
      <c r="E17" s="11">
        <f>E3/N3*100</f>
        <v>5.17555266579974</v>
      </c>
      <c r="F17" s="11">
        <f>F3/N3*100</f>
        <v>21.753162312330065</v>
      </c>
      <c r="G17" s="11">
        <f>G3/N3*100</f>
        <v>1.247192339520038</v>
      </c>
      <c r="H17" s="11">
        <f>H3/N3*100</f>
        <v>24.206170942191747</v>
      </c>
      <c r="I17" s="11">
        <f>I3/N3*100</f>
        <v>1.021397328289396</v>
      </c>
      <c r="J17" s="11">
        <f>J3/N3*100</f>
        <v>3.150490601725972</v>
      </c>
      <c r="K17" s="11">
        <f>K3/N3*100</f>
        <v>14.017023288804825</v>
      </c>
      <c r="L17" s="11">
        <f>L3/N3*100</f>
        <v>11.94822082988533</v>
      </c>
      <c r="M17" s="11">
        <f>M3/N3*100</f>
        <v>3.8680695117626196</v>
      </c>
      <c r="N17">
        <f>SUM(B17:M17)</f>
        <v>100</v>
      </c>
    </row>
    <row r="19" spans="1:16" ht="12.75">
      <c r="A19" t="s">
        <v>42</v>
      </c>
      <c r="B19" s="17">
        <v>13.9</v>
      </c>
      <c r="C19" s="17">
        <v>79.9</v>
      </c>
      <c r="D19" s="17">
        <v>-58.1</v>
      </c>
      <c r="E19" s="17">
        <v>53.9</v>
      </c>
      <c r="F19" s="17">
        <v>42.1</v>
      </c>
      <c r="G19" s="17">
        <v>16.5</v>
      </c>
      <c r="H19" s="17">
        <v>14.7</v>
      </c>
      <c r="I19" s="17">
        <v>7.9</v>
      </c>
      <c r="J19" s="17">
        <v>4.2</v>
      </c>
      <c r="K19" s="17">
        <v>15.1</v>
      </c>
      <c r="L19" s="17">
        <v>1.4</v>
      </c>
      <c r="M19" s="17">
        <v>7.5</v>
      </c>
      <c r="N19" s="21">
        <f>SUM(B19:M19)</f>
        <v>199</v>
      </c>
      <c r="P19" s="12"/>
    </row>
    <row r="20" spans="1:16" ht="12.75">
      <c r="A20" t="s">
        <v>43</v>
      </c>
      <c r="D20" s="13">
        <f>(B19+C19+D19)/(B4+C4+D4)</f>
        <v>0.19214208826695378</v>
      </c>
      <c r="G20" s="13">
        <f>(E19+F19+G19)/(E4+F4+G4)</f>
        <v>0.5118289353958144</v>
      </c>
      <c r="J20" s="13">
        <f>(H19+I19+J19)/(H4+I4+J4)</f>
        <v>0.2071097372488408</v>
      </c>
      <c r="M20" s="13">
        <f>(K19+L19+M19)/(K4+L4+M4)</f>
        <v>0.15218769816106534</v>
      </c>
      <c r="N20" s="13">
        <f>N19/N4</f>
        <v>0.2872816515085896</v>
      </c>
      <c r="O20" s="14">
        <f>N4/N19*100</f>
        <v>348.0904522613065</v>
      </c>
      <c r="P20" s="12"/>
    </row>
    <row r="21" spans="1:16" ht="12.75">
      <c r="A21" t="s">
        <v>26</v>
      </c>
      <c r="N21" s="22">
        <v>1.1</v>
      </c>
      <c r="P21" s="12"/>
    </row>
    <row r="22" spans="14:16" ht="12.75">
      <c r="N22" s="14"/>
      <c r="P22" s="12"/>
    </row>
    <row r="23" spans="1:18" ht="12.75">
      <c r="A23" t="s">
        <v>44</v>
      </c>
      <c r="B23" s="21">
        <v>160</v>
      </c>
      <c r="C23" s="21">
        <v>744.7</v>
      </c>
      <c r="D23" s="21">
        <v>213.8</v>
      </c>
      <c r="E23" s="21">
        <v>1079.6</v>
      </c>
      <c r="F23" s="21">
        <v>931.3</v>
      </c>
      <c r="G23" s="21">
        <v>25.4</v>
      </c>
      <c r="H23" s="21">
        <v>1884</v>
      </c>
      <c r="I23" s="21">
        <v>109.6</v>
      </c>
      <c r="J23" s="21">
        <v>134.2</v>
      </c>
      <c r="K23" s="17">
        <v>1913.5</v>
      </c>
      <c r="L23" s="17">
        <v>90.4</v>
      </c>
      <c r="M23" s="17">
        <v>6.4</v>
      </c>
      <c r="N23" s="21">
        <f>SUM(B23:M23)</f>
        <v>7292.899999999999</v>
      </c>
      <c r="P23" s="12">
        <v>7766</v>
      </c>
      <c r="Q23">
        <v>1300</v>
      </c>
      <c r="R23" t="s">
        <v>40</v>
      </c>
    </row>
    <row r="24" spans="1:16" ht="12.75">
      <c r="A24" t="s">
        <v>43</v>
      </c>
      <c r="D24" s="13">
        <f>(B23+C23+D23)/(B5+C5+D5)</f>
        <v>1.1582271927099512</v>
      </c>
      <c r="G24" s="13">
        <f>(E23+F23+G23)/(E5+F5+G5)</f>
        <v>0.9411628766870032</v>
      </c>
      <c r="J24" s="13">
        <f>(H23+I23+J23)/(H5+I5+J5)</f>
        <v>0.9369028224208532</v>
      </c>
      <c r="M24" s="13">
        <f>(K23+L23+M23)/(K5+L5+M5)</f>
        <v>0.8496977894247433</v>
      </c>
      <c r="N24" s="14"/>
      <c r="P24" s="12"/>
    </row>
    <row r="25" spans="1:16" ht="12.75">
      <c r="A25" t="s">
        <v>26</v>
      </c>
      <c r="N25" s="14"/>
      <c r="P25" s="12"/>
    </row>
    <row r="26" spans="14:16" ht="12.75">
      <c r="N26" s="14"/>
      <c r="P26" s="12"/>
    </row>
    <row r="27" ht="12.75">
      <c r="A27" s="18" t="s">
        <v>47</v>
      </c>
    </row>
    <row r="29" spans="1:14" ht="12.75">
      <c r="A29" s="24" t="s">
        <v>51</v>
      </c>
      <c r="B29" s="25">
        <f>B31/N31*100</f>
        <v>0.3580177124552477</v>
      </c>
      <c r="C29" s="25">
        <f>C31/N31*100</f>
        <v>8.4039947239495</v>
      </c>
      <c r="D29" s="25">
        <f>D31/N31*100</f>
        <v>33.59713585830036</v>
      </c>
      <c r="E29" s="25">
        <f>E31/N31*100</f>
        <v>20.746184284906725</v>
      </c>
      <c r="F29" s="25">
        <f>F31/N31*100</f>
        <v>2.97719992462785</v>
      </c>
      <c r="G29" s="25">
        <f>G31/N31*100</f>
        <v>9.647635198794045</v>
      </c>
      <c r="H29" s="25">
        <f>H31/N31*100</f>
        <v>4.955718861880535</v>
      </c>
      <c r="I29" s="25">
        <f>I31/N31*100</f>
        <v>2.7510834746561144</v>
      </c>
      <c r="J29" s="25">
        <f>J31/N31*100</f>
        <v>4.3338986244582625</v>
      </c>
      <c r="K29" s="25">
        <f>K31/N31*100</f>
        <v>4.842660636894667</v>
      </c>
      <c r="L29" s="25">
        <f>L31/N31*100</f>
        <v>2.73224043715847</v>
      </c>
      <c r="M29" s="25">
        <f>M31/N31*100</f>
        <v>4.6542302619182205</v>
      </c>
      <c r="N29" s="25">
        <f>SUM(B29:M29)</f>
        <v>99.99999999999999</v>
      </c>
    </row>
    <row r="30" spans="1:14" ht="12.75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6" ht="12.75">
      <c r="A31" s="24" t="s">
        <v>48</v>
      </c>
      <c r="B31" s="25">
        <v>1.9</v>
      </c>
      <c r="C31" s="25">
        <v>44.6</v>
      </c>
      <c r="D31" s="25">
        <v>178.3</v>
      </c>
      <c r="E31" s="25">
        <v>110.1</v>
      </c>
      <c r="F31" s="25">
        <v>15.8</v>
      </c>
      <c r="G31" s="25">
        <v>51.2</v>
      </c>
      <c r="H31" s="25">
        <v>26.3</v>
      </c>
      <c r="I31" s="25">
        <v>14.6</v>
      </c>
      <c r="J31" s="25">
        <v>23</v>
      </c>
      <c r="K31" s="25">
        <v>25.7</v>
      </c>
      <c r="L31" s="25">
        <v>14.5</v>
      </c>
      <c r="M31" s="25">
        <v>24.7</v>
      </c>
      <c r="N31" s="24">
        <f>SUM(B31:M31)</f>
        <v>530.7</v>
      </c>
      <c r="P31" s="12"/>
    </row>
    <row r="32" spans="1:16" ht="12.75">
      <c r="A32" s="24" t="s">
        <v>49</v>
      </c>
      <c r="B32" s="23"/>
      <c r="C32" s="23"/>
      <c r="D32" s="26">
        <f>(B31+C31+D31)/(B19+C19+D19)</f>
        <v>6.296918767507002</v>
      </c>
      <c r="E32" s="24"/>
      <c r="F32" s="24"/>
      <c r="G32" s="26">
        <f>(E31+F31+G31)/(E19+F19+G19)</f>
        <v>1.5742222222222222</v>
      </c>
      <c r="H32" s="24"/>
      <c r="I32" s="24"/>
      <c r="J32" s="26">
        <f>(H31+I31+J31)/(H19+I19+J19)</f>
        <v>2.384328358208955</v>
      </c>
      <c r="K32" s="24"/>
      <c r="L32" s="24"/>
      <c r="M32" s="26">
        <f>(K31+L31+M31)/(K19+L19+M19)</f>
        <v>2.704166666666667</v>
      </c>
      <c r="N32" s="26">
        <f>N31/N19</f>
        <v>2.6668341708542718</v>
      </c>
      <c r="O32" s="14">
        <v>1.13</v>
      </c>
      <c r="P32" s="12"/>
    </row>
    <row r="33" spans="1:16" ht="12.75">
      <c r="A33" s="24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>
        <v>1.05</v>
      </c>
      <c r="P33" s="12"/>
    </row>
    <row r="34" spans="1:16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P34" s="12"/>
    </row>
    <row r="35" spans="1:16" ht="12.75">
      <c r="A35" s="24" t="s">
        <v>50</v>
      </c>
      <c r="B35" s="24">
        <v>997.8</v>
      </c>
      <c r="C35" s="24">
        <v>855.8</v>
      </c>
      <c r="D35" s="24">
        <v>167.9</v>
      </c>
      <c r="E35" s="24">
        <v>9258.6</v>
      </c>
      <c r="F35" s="24">
        <v>224.3</v>
      </c>
      <c r="G35" s="24">
        <v>288.3</v>
      </c>
      <c r="H35" s="24">
        <v>3624</v>
      </c>
      <c r="I35" s="24">
        <v>538.2</v>
      </c>
      <c r="J35" s="24">
        <v>370.9</v>
      </c>
      <c r="K35" s="25">
        <v>4203.6</v>
      </c>
      <c r="L35" s="25">
        <v>349</v>
      </c>
      <c r="M35" s="25">
        <v>224.2</v>
      </c>
      <c r="N35" s="24">
        <f>SUM(B35:M35)</f>
        <v>21102.600000000002</v>
      </c>
      <c r="P35" s="12">
        <v>7766</v>
      </c>
    </row>
    <row r="36" spans="1:16" ht="12.75">
      <c r="A36" s="24" t="s">
        <v>49</v>
      </c>
      <c r="B36" s="23"/>
      <c r="C36" s="23"/>
      <c r="D36" s="26">
        <f>(B35+C35+D35)/(B23+C23+D23)</f>
        <v>1.8073312472060796</v>
      </c>
      <c r="E36" s="24"/>
      <c r="F36" s="24"/>
      <c r="G36" s="26">
        <f>(E35+F35+G35)/(E23+F23+G23)</f>
        <v>4.798507096203899</v>
      </c>
      <c r="H36" s="24"/>
      <c r="I36" s="24"/>
      <c r="J36" s="26">
        <f>(H35+I35+J35)/(H23+I23+J23)</f>
        <v>2.130416392518094</v>
      </c>
      <c r="K36" s="24"/>
      <c r="L36" s="24"/>
      <c r="M36" s="26">
        <f>(K35+L35+M35)/(K23+L23+M23)</f>
        <v>2.376162761776849</v>
      </c>
      <c r="N36" s="23"/>
      <c r="P36" s="12"/>
    </row>
    <row r="37" spans="1:16" ht="12.75">
      <c r="A37" s="24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12"/>
    </row>
    <row r="38" spans="14:16" ht="12.75">
      <c r="N38" s="14"/>
      <c r="P38" s="12"/>
    </row>
    <row r="39" spans="1:16" ht="12.75">
      <c r="A39" s="18">
        <v>2010</v>
      </c>
      <c r="N39" s="14"/>
      <c r="P39" s="12"/>
    </row>
    <row r="40" spans="1:17" ht="12.75">
      <c r="A40" s="19">
        <v>10606012</v>
      </c>
      <c r="B40" s="24">
        <v>8.2</v>
      </c>
      <c r="C40" s="24">
        <v>119.7</v>
      </c>
      <c r="D40" s="24">
        <v>498.2</v>
      </c>
      <c r="E40" s="24">
        <v>316.3</v>
      </c>
      <c r="F40" s="24">
        <v>69.6</v>
      </c>
      <c r="G40" s="24">
        <v>59.7</v>
      </c>
      <c r="H40" s="24">
        <v>104.6</v>
      </c>
      <c r="I40" s="24">
        <v>40.6</v>
      </c>
      <c r="J40" s="24">
        <v>25.9</v>
      </c>
      <c r="K40" s="24">
        <v>47.8</v>
      </c>
      <c r="L40" s="24">
        <v>21.6</v>
      </c>
      <c r="M40" s="24">
        <v>22.3</v>
      </c>
      <c r="N40" s="15">
        <f>SUM(B40:M40)</f>
        <v>1334.4999999999998</v>
      </c>
      <c r="O40" s="16">
        <v>2010</v>
      </c>
      <c r="P40" s="12">
        <f>N40*2</f>
        <v>2668.9999999999995</v>
      </c>
      <c r="Q40" t="s">
        <v>53</v>
      </c>
    </row>
    <row r="41" spans="1:16" ht="12.75">
      <c r="A41" s="24" t="s">
        <v>55</v>
      </c>
      <c r="B41" s="23"/>
      <c r="C41" s="23"/>
      <c r="D41" s="26">
        <f>(B40+C40+D40)/(B31+C31+D31)</f>
        <v>2.7851423487544484</v>
      </c>
      <c r="E41" s="24"/>
      <c r="F41" s="24"/>
      <c r="G41" s="26">
        <f>(E40+F40+G40)/(E31+F31+G31)</f>
        <v>2.516092603049125</v>
      </c>
      <c r="H41" s="24"/>
      <c r="I41" s="24"/>
      <c r="J41" s="26">
        <f>(H40+I40+J40)/(H31+I31+J31)</f>
        <v>2.677621283255086</v>
      </c>
      <c r="K41" s="24"/>
      <c r="L41" s="24"/>
      <c r="M41" s="26">
        <f>(K40+L40+M40)/(K31+L31+M31)</f>
        <v>1.4129429892141756</v>
      </c>
      <c r="N41" s="26">
        <f>N40/N31</f>
        <v>2.514603354060674</v>
      </c>
      <c r="O41" s="14">
        <v>1.13</v>
      </c>
      <c r="P41" s="12"/>
    </row>
    <row r="42" spans="1:16" ht="12.75">
      <c r="A42" s="19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5"/>
      <c r="O42" s="28"/>
      <c r="P42" s="12"/>
    </row>
    <row r="43" spans="1:17" ht="12.75">
      <c r="A43" s="19">
        <v>10606022</v>
      </c>
      <c r="B43" s="24">
        <v>3745.4</v>
      </c>
      <c r="C43" s="24">
        <v>246.8</v>
      </c>
      <c r="D43" s="24">
        <v>136.7</v>
      </c>
      <c r="E43" s="24">
        <v>10885</v>
      </c>
      <c r="F43" s="24">
        <v>37.7</v>
      </c>
      <c r="G43" s="24">
        <v>8147.3</v>
      </c>
      <c r="H43" s="24">
        <v>4036.1</v>
      </c>
      <c r="I43" s="24">
        <v>658.4</v>
      </c>
      <c r="J43" s="24">
        <v>274.8</v>
      </c>
      <c r="K43" s="24">
        <v>7113</v>
      </c>
      <c r="L43" s="24">
        <v>5026.2</v>
      </c>
      <c r="M43" s="24">
        <v>183.7</v>
      </c>
      <c r="N43" s="15">
        <f>SUM(B43:M43)</f>
        <v>40491.09999999999</v>
      </c>
      <c r="P43" s="12">
        <f>(5819*4-1500)*1.05</f>
        <v>22864.8</v>
      </c>
      <c r="Q43" t="s">
        <v>54</v>
      </c>
    </row>
    <row r="44" spans="1:16" ht="12.75">
      <c r="A44" s="24" t="s">
        <v>55</v>
      </c>
      <c r="B44" s="23"/>
      <c r="C44" s="23"/>
      <c r="D44" s="26">
        <f>(B43+C43+D43)/(B35+C35+D35)</f>
        <v>2.042493198120208</v>
      </c>
      <c r="E44" s="24"/>
      <c r="F44" s="24"/>
      <c r="G44" s="26">
        <f>(E43+F43+G43)/(E35+F35+G35)</f>
        <v>1.9516538398559033</v>
      </c>
      <c r="H44" s="24"/>
      <c r="I44" s="24"/>
      <c r="J44" s="26">
        <f>(H43+I43+J43)/(H35+I35+J35)</f>
        <v>1.096225541020494</v>
      </c>
      <c r="K44" s="24"/>
      <c r="L44" s="24"/>
      <c r="M44" s="26">
        <f>(K43+L43+M43)/(K35+L35+M35)</f>
        <v>2.579739574610618</v>
      </c>
      <c r="N44" s="26">
        <f>N43/N35</f>
        <v>1.9187730421843747</v>
      </c>
      <c r="P44" s="12"/>
    </row>
    <row r="45" spans="1:34" ht="12.75">
      <c r="A45" s="19" t="s">
        <v>39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0">
        <f>SUM(N40:N43)</f>
        <v>41828.11460335405</v>
      </c>
      <c r="P45" s="12">
        <f>SUM(P40:P43)</f>
        <v>25533.8</v>
      </c>
      <c r="Q45" s="27"/>
      <c r="AH45">
        <v>6544</v>
      </c>
    </row>
    <row r="46" spans="1:16" ht="12.75">
      <c r="A46" s="1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P46" s="12"/>
    </row>
    <row r="47" spans="1:16" ht="12.75">
      <c r="A47" t="s">
        <v>46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14">
        <v>1.05</v>
      </c>
      <c r="P47" s="12"/>
    </row>
    <row r="48" spans="2:16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P48" s="12"/>
    </row>
    <row r="49" spans="1:16" ht="12.75">
      <c r="A49" s="34">
        <v>2011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P49" s="12"/>
    </row>
    <row r="50" spans="1:16" ht="12.75">
      <c r="A50" s="19">
        <v>10606012</v>
      </c>
      <c r="B50" s="25">
        <v>8.8</v>
      </c>
      <c r="C50" s="25">
        <v>25.1</v>
      </c>
      <c r="D50" s="25">
        <v>455.1</v>
      </c>
      <c r="E50" s="25">
        <v>234</v>
      </c>
      <c r="F50" s="25">
        <v>72.6</v>
      </c>
      <c r="G50" s="25">
        <v>75.7</v>
      </c>
      <c r="H50" s="25">
        <v>81.1</v>
      </c>
      <c r="I50" s="25">
        <v>60.9</v>
      </c>
      <c r="J50" s="25">
        <v>19.3</v>
      </c>
      <c r="K50" s="64">
        <v>20.5</v>
      </c>
      <c r="L50" s="35">
        <v>17</v>
      </c>
      <c r="M50" s="35">
        <v>15</v>
      </c>
      <c r="N50" s="15">
        <f>SUM(B50:M50)</f>
        <v>1085.1000000000001</v>
      </c>
      <c r="O50" s="16">
        <v>2011</v>
      </c>
      <c r="P50" s="12">
        <f>P40*1.05</f>
        <v>2802.45</v>
      </c>
    </row>
    <row r="51" spans="1:17" ht="12.75">
      <c r="A51" s="19">
        <v>10606022</v>
      </c>
      <c r="B51" s="25">
        <v>11579.3</v>
      </c>
      <c r="C51" s="25">
        <v>381.1</v>
      </c>
      <c r="D51" s="25">
        <v>185.1</v>
      </c>
      <c r="E51" s="25">
        <v>8316.1</v>
      </c>
      <c r="F51" s="25">
        <v>8732.4</v>
      </c>
      <c r="G51" s="25">
        <v>191.4</v>
      </c>
      <c r="H51" s="25">
        <v>4459.2</v>
      </c>
      <c r="I51" s="25">
        <v>6898.7</v>
      </c>
      <c r="J51" s="25">
        <v>137.2</v>
      </c>
      <c r="K51" s="64">
        <v>9003.3</v>
      </c>
      <c r="L51" s="35">
        <v>6900</v>
      </c>
      <c r="M51" s="35">
        <f>M43*N47</f>
        <v>192.885</v>
      </c>
      <c r="N51" s="15">
        <f>SUM(B51:M51)</f>
        <v>56976.68499999999</v>
      </c>
      <c r="P51" s="12">
        <f>(P43+1500)*1.05</f>
        <v>25583.04</v>
      </c>
      <c r="Q51" t="s">
        <v>80</v>
      </c>
    </row>
    <row r="52" spans="1:16" ht="12.75">
      <c r="A52" s="19" t="s">
        <v>39</v>
      </c>
      <c r="B52" s="24"/>
      <c r="C52" s="24"/>
      <c r="D52" s="24"/>
      <c r="E52" s="24"/>
      <c r="F52" s="24"/>
      <c r="G52" s="24"/>
      <c r="H52" s="47">
        <v>-2059</v>
      </c>
      <c r="I52" s="24" t="s">
        <v>102</v>
      </c>
      <c r="J52" s="24"/>
      <c r="K52" s="24"/>
      <c r="L52" s="24"/>
      <c r="M52" s="24"/>
      <c r="N52" s="15">
        <f>SUM(N50:N51)</f>
        <v>58061.78499999999</v>
      </c>
      <c r="P52" s="12">
        <f>SUM(P50:P51)</f>
        <v>28385.49</v>
      </c>
    </row>
    <row r="53" spans="1:16" ht="12.75">
      <c r="A53" s="19"/>
      <c r="B53" s="24"/>
      <c r="C53" s="47">
        <v>108</v>
      </c>
      <c r="D53" s="24" t="s">
        <v>83</v>
      </c>
      <c r="E53" s="47">
        <v>576</v>
      </c>
      <c r="F53" s="47">
        <v>-1020</v>
      </c>
      <c r="G53" s="24" t="s">
        <v>104</v>
      </c>
      <c r="H53" s="47">
        <v>-3904</v>
      </c>
      <c r="I53" s="24" t="s">
        <v>103</v>
      </c>
      <c r="J53" s="36"/>
      <c r="K53" s="24"/>
      <c r="L53" s="24"/>
      <c r="M53" s="24"/>
      <c r="P53" s="12"/>
    </row>
    <row r="54" spans="1:16" ht="12.75">
      <c r="A54" t="s">
        <v>52</v>
      </c>
      <c r="B54" s="24"/>
      <c r="C54" s="24" t="s">
        <v>82</v>
      </c>
      <c r="D54" s="24"/>
      <c r="E54" s="24" t="s">
        <v>82</v>
      </c>
      <c r="F54" s="24" t="s">
        <v>81</v>
      </c>
      <c r="G54" s="24"/>
      <c r="H54" s="24" t="s">
        <v>81</v>
      </c>
      <c r="I54" s="24"/>
      <c r="J54" s="24"/>
      <c r="K54" s="24"/>
      <c r="L54" s="24"/>
      <c r="M54" s="24"/>
      <c r="N54" s="14">
        <v>1.05</v>
      </c>
      <c r="P54" s="12"/>
    </row>
    <row r="55" spans="2:16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P55" s="12"/>
    </row>
    <row r="56" spans="1:19" ht="12.75">
      <c r="A56" s="29" t="s">
        <v>56</v>
      </c>
      <c r="B56" s="24"/>
      <c r="C56" s="24"/>
      <c r="D56" s="24" t="s">
        <v>84</v>
      </c>
      <c r="E56" s="24"/>
      <c r="F56" s="24"/>
      <c r="G56" s="24"/>
      <c r="H56" s="24"/>
      <c r="I56" s="24"/>
      <c r="J56" s="24"/>
      <c r="K56" s="24"/>
      <c r="L56" s="24"/>
      <c r="M56" s="24"/>
      <c r="P56" s="12"/>
      <c r="Q56">
        <v>6964</v>
      </c>
      <c r="R56" t="s">
        <v>105</v>
      </c>
      <c r="S56" t="s">
        <v>106</v>
      </c>
    </row>
    <row r="57" spans="1:19" ht="12.75">
      <c r="A57" s="19">
        <v>10606012</v>
      </c>
      <c r="B57" s="35">
        <f>B50*N54</f>
        <v>9.240000000000002</v>
      </c>
      <c r="C57" s="35">
        <f>C50*N54</f>
        <v>26.355000000000004</v>
      </c>
      <c r="D57" s="35">
        <f>L50*N54</f>
        <v>17.85</v>
      </c>
      <c r="E57" s="35">
        <f>M50*N54</f>
        <v>15.75</v>
      </c>
      <c r="F57" s="35">
        <f>F50*N54</f>
        <v>76.23</v>
      </c>
      <c r="G57" s="35">
        <f>G50*N54</f>
        <v>79.485</v>
      </c>
      <c r="H57" s="35">
        <f>H50*N54</f>
        <v>85.155</v>
      </c>
      <c r="I57" s="35">
        <f>I50*N54</f>
        <v>63.945</v>
      </c>
      <c r="J57" s="35">
        <f>J50*N54</f>
        <v>20.265</v>
      </c>
      <c r="K57" s="35">
        <f>K50*N54</f>
        <v>21.525000000000002</v>
      </c>
      <c r="L57" s="35">
        <f>D50*N54</f>
        <v>477.855</v>
      </c>
      <c r="M57" s="35">
        <f>E50*N54</f>
        <v>245.70000000000002</v>
      </c>
      <c r="N57" s="15">
        <f>SUM(B57:M57)</f>
        <v>1139.355</v>
      </c>
      <c r="O57" s="16">
        <v>2012</v>
      </c>
      <c r="P57" s="38">
        <f>P50*1.05</f>
        <v>2942.5724999999998</v>
      </c>
      <c r="Q57">
        <v>6211</v>
      </c>
      <c r="S57" t="s">
        <v>107</v>
      </c>
    </row>
    <row r="58" spans="1:19" ht="12.75">
      <c r="A58" s="19">
        <v>10606022</v>
      </c>
      <c r="B58" s="35">
        <f>6211+350*N54+440</f>
        <v>7018.5</v>
      </c>
      <c r="C58" s="35">
        <f>6964+350*N54</f>
        <v>7331.5</v>
      </c>
      <c r="D58" s="35">
        <f>1622+400*N54</f>
        <v>2042</v>
      </c>
      <c r="E58" s="35">
        <f>6211+350*N54+440</f>
        <v>7018.5</v>
      </c>
      <c r="F58" s="35">
        <f>6964+350*N54</f>
        <v>7331.5</v>
      </c>
      <c r="G58" s="35">
        <f>1622+400*N54</f>
        <v>2042</v>
      </c>
      <c r="H58" s="35">
        <f>6211+350*1.02+440</f>
        <v>7008</v>
      </c>
      <c r="I58" s="35">
        <f>6964+350*1.02</f>
        <v>7321</v>
      </c>
      <c r="J58" s="35">
        <f>1622+400*1.02</f>
        <v>2030</v>
      </c>
      <c r="K58" s="35">
        <f>6211+350*1.02+440</f>
        <v>7008</v>
      </c>
      <c r="L58" s="35">
        <f>6964+350*1.02</f>
        <v>7321</v>
      </c>
      <c r="M58" s="35">
        <f>1622+400*1.02</f>
        <v>2030</v>
      </c>
      <c r="N58" s="15">
        <f>SUM(B58:M58)</f>
        <v>65502</v>
      </c>
      <c r="P58" s="38">
        <f>P51*1.05</f>
        <v>26862.192000000003</v>
      </c>
      <c r="Q58" t="s">
        <v>126</v>
      </c>
      <c r="S58" t="s">
        <v>82</v>
      </c>
    </row>
    <row r="59" spans="1:19" ht="12.75">
      <c r="A59" s="19" t="s">
        <v>39</v>
      </c>
      <c r="E59" t="s">
        <v>87</v>
      </c>
      <c r="N59" s="15">
        <f>SUM(N57:N58)</f>
        <v>66641.355</v>
      </c>
      <c r="P59" s="38">
        <f>SUM(P57:P58)</f>
        <v>29804.7645</v>
      </c>
      <c r="Q59">
        <v>441</v>
      </c>
      <c r="S59" t="s">
        <v>109</v>
      </c>
    </row>
    <row r="60" spans="11:19" ht="12.75">
      <c r="K60" s="37"/>
      <c r="P60" s="37"/>
      <c r="Q60">
        <v>1100</v>
      </c>
      <c r="S60" t="s">
        <v>108</v>
      </c>
    </row>
    <row r="61" spans="1:18" ht="12.75">
      <c r="A61" t="s">
        <v>58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4">
        <v>1.04</v>
      </c>
      <c r="P61" s="38"/>
      <c r="R61" s="24"/>
    </row>
    <row r="62" spans="2:16" ht="12.75">
      <c r="B62" s="24"/>
      <c r="C62" s="24"/>
      <c r="D62" s="24"/>
      <c r="E62" s="24"/>
      <c r="F62" s="24"/>
      <c r="G62" s="24"/>
      <c r="H62" s="24"/>
      <c r="I62" s="24"/>
      <c r="J62" s="24"/>
      <c r="K62" s="35"/>
      <c r="L62" s="24"/>
      <c r="M62" s="24"/>
      <c r="P62" s="38"/>
    </row>
    <row r="63" spans="1:16" ht="12.75">
      <c r="A63" s="29" t="s">
        <v>57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P63" s="38"/>
    </row>
    <row r="64" spans="1:16" ht="12.75">
      <c r="A64" s="19">
        <v>10606012</v>
      </c>
      <c r="B64" s="35">
        <f>B57*N61</f>
        <v>9.609600000000002</v>
      </c>
      <c r="C64" s="35">
        <f>C57*N61</f>
        <v>27.409200000000006</v>
      </c>
      <c r="D64" s="35">
        <f>D57*N61</f>
        <v>18.564000000000004</v>
      </c>
      <c r="E64" s="35">
        <f>E57*N61</f>
        <v>16.38</v>
      </c>
      <c r="F64" s="35">
        <f>F57*N61</f>
        <v>79.2792</v>
      </c>
      <c r="G64" s="35">
        <f>G57*N61</f>
        <v>82.6644</v>
      </c>
      <c r="H64" s="35">
        <f>H57*N61</f>
        <v>88.5612</v>
      </c>
      <c r="I64" s="35">
        <f>I57*N61</f>
        <v>66.50280000000001</v>
      </c>
      <c r="J64" s="35">
        <f>J57*N61</f>
        <v>21.0756</v>
      </c>
      <c r="K64" s="35">
        <f>K57*N61</f>
        <v>22.386000000000003</v>
      </c>
      <c r="L64" s="35">
        <f>L57*N61</f>
        <v>496.96920000000006</v>
      </c>
      <c r="M64" s="35">
        <f>M57*N61</f>
        <v>255.52800000000002</v>
      </c>
      <c r="N64" s="15">
        <f>SUM(B64:M64)</f>
        <v>1184.9292</v>
      </c>
      <c r="O64" s="16">
        <v>2013</v>
      </c>
      <c r="P64" s="38">
        <f>P57*1.05</f>
        <v>3089.701125</v>
      </c>
    </row>
    <row r="65" spans="1:16" ht="12.75">
      <c r="A65" s="19">
        <v>10606022</v>
      </c>
      <c r="B65" s="35">
        <f>B58*N61</f>
        <v>7299.240000000001</v>
      </c>
      <c r="C65" s="35">
        <f>C58*N61</f>
        <v>7624.76</v>
      </c>
      <c r="D65" s="35">
        <f>D58*N61</f>
        <v>2123.6800000000003</v>
      </c>
      <c r="E65" s="35">
        <f>E58*N61</f>
        <v>7299.240000000001</v>
      </c>
      <c r="F65" s="35">
        <f>F58*N61</f>
        <v>7624.76</v>
      </c>
      <c r="G65" s="35">
        <f>G58*N61</f>
        <v>2123.6800000000003</v>
      </c>
      <c r="H65" s="35">
        <f>H58*N61</f>
        <v>7288.320000000001</v>
      </c>
      <c r="I65" s="35">
        <f>I58*N61</f>
        <v>7613.84</v>
      </c>
      <c r="J65" s="35">
        <f>J58*N61</f>
        <v>2111.2000000000003</v>
      </c>
      <c r="K65" s="35">
        <f>K58*N61</f>
        <v>7288.320000000001</v>
      </c>
      <c r="L65" s="35">
        <f>L58*N61</f>
        <v>7613.84</v>
      </c>
      <c r="M65" s="35">
        <f>M58*N61</f>
        <v>2111.2000000000003</v>
      </c>
      <c r="N65" s="15">
        <f>SUM(B65:M65)</f>
        <v>68122.08</v>
      </c>
      <c r="P65" s="38">
        <f>P58*1.05</f>
        <v>28205.301600000003</v>
      </c>
    </row>
    <row r="66" spans="1:16" ht="12.75">
      <c r="A66" s="19" t="s">
        <v>39</v>
      </c>
      <c r="B66" t="s">
        <v>87</v>
      </c>
      <c r="N66" s="15">
        <f>SUM(N64:N65)</f>
        <v>69307.0092</v>
      </c>
      <c r="P66" s="38">
        <f>SUM(P64:P65)</f>
        <v>31295.002725000002</v>
      </c>
    </row>
    <row r="67" ht="12.75">
      <c r="P67" s="37"/>
    </row>
    <row r="68" spans="1:16" ht="12.75">
      <c r="A68" t="s">
        <v>86</v>
      </c>
      <c r="N68" s="14">
        <v>1.03</v>
      </c>
      <c r="P68" s="37"/>
    </row>
    <row r="69" ht="12.75">
      <c r="P69" s="37"/>
    </row>
    <row r="70" spans="1:16" ht="12.75">
      <c r="A70" s="29" t="s">
        <v>85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P70" s="38"/>
    </row>
    <row r="71" spans="1:16" ht="12.75">
      <c r="A71" s="19">
        <v>10606012</v>
      </c>
      <c r="B71" s="35">
        <f>B64*N68</f>
        <v>9.897888000000002</v>
      </c>
      <c r="C71" s="35">
        <f>C64*N68</f>
        <v>28.231476000000008</v>
      </c>
      <c r="D71" s="35">
        <f>D64*N68</f>
        <v>19.120920000000005</v>
      </c>
      <c r="E71" s="35">
        <f>E64*N68</f>
        <v>16.871399999999998</v>
      </c>
      <c r="F71" s="35">
        <f>F64*N68</f>
        <v>81.657576</v>
      </c>
      <c r="G71" s="35">
        <f>G64*N68</f>
        <v>85.144332</v>
      </c>
      <c r="H71" s="35">
        <f>H64*N68</f>
        <v>91.218036</v>
      </c>
      <c r="I71" s="35">
        <f>I64*N68</f>
        <v>68.49788400000001</v>
      </c>
      <c r="J71" s="35">
        <f>J64*N68</f>
        <v>21.707868</v>
      </c>
      <c r="K71" s="35">
        <f>K64*N68</f>
        <v>23.057580000000005</v>
      </c>
      <c r="L71" s="35">
        <f>L64*N68</f>
        <v>511.8782760000001</v>
      </c>
      <c r="M71" s="35">
        <f>M64*N68</f>
        <v>263.19384</v>
      </c>
      <c r="N71" s="15">
        <f>SUM(B71:M71)</f>
        <v>1220.4770760000001</v>
      </c>
      <c r="O71" s="16">
        <v>2014</v>
      </c>
      <c r="P71" s="38">
        <f>P64*1.05</f>
        <v>3244.18618125</v>
      </c>
    </row>
    <row r="72" spans="1:16" ht="12.75">
      <c r="A72" s="19">
        <v>10606022</v>
      </c>
      <c r="B72" s="35">
        <f>B65*N68</f>
        <v>7518.217200000001</v>
      </c>
      <c r="C72" s="35">
        <f>C65*N68</f>
        <v>7853.5028</v>
      </c>
      <c r="D72" s="35">
        <f>D65*N68</f>
        <v>2187.3904</v>
      </c>
      <c r="E72" s="35">
        <f>E65*N68</f>
        <v>7518.217200000001</v>
      </c>
      <c r="F72" s="35">
        <f>F65*N68</f>
        <v>7853.5028</v>
      </c>
      <c r="G72" s="35">
        <f>G65*N68</f>
        <v>2187.3904</v>
      </c>
      <c r="H72" s="35">
        <f>H65*N68</f>
        <v>7506.969600000001</v>
      </c>
      <c r="I72" s="35">
        <f>I65*N68</f>
        <v>7842.2552000000005</v>
      </c>
      <c r="J72" s="35">
        <f>J65*N68</f>
        <v>2174.5360000000005</v>
      </c>
      <c r="K72" s="35">
        <f>K65*N68</f>
        <v>7506.969600000001</v>
      </c>
      <c r="L72" s="35">
        <f>L65*N68</f>
        <v>7842.2552000000005</v>
      </c>
      <c r="M72" s="35">
        <f>M65*N68</f>
        <v>2174.5360000000005</v>
      </c>
      <c r="N72" s="15">
        <f>SUM(B72:M72)</f>
        <v>70165.74240000003</v>
      </c>
      <c r="P72" s="38">
        <f>P65*1.05</f>
        <v>29615.566680000004</v>
      </c>
    </row>
    <row r="73" spans="1:16" ht="12.75">
      <c r="A73" s="19" t="s">
        <v>39</v>
      </c>
      <c r="N73" s="15">
        <f>SUM(N71:N72)</f>
        <v>71386.21947600003</v>
      </c>
      <c r="P73" s="38">
        <f>SUM(P71:P72)</f>
        <v>32859.75286125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0">
      <selection activeCell="I25" sqref="I25"/>
    </sheetView>
  </sheetViews>
  <sheetFormatPr defaultColWidth="9.00390625" defaultRowHeight="12.75"/>
  <cols>
    <col min="1" max="1" width="32.50390625" style="0" customWidth="1"/>
    <col min="4" max="4" width="10.00390625" style="0" customWidth="1"/>
    <col min="5" max="5" width="10.50390625" style="0" bestFit="1" customWidth="1"/>
    <col min="6" max="6" width="10.00390625" style="0" customWidth="1"/>
    <col min="7" max="7" width="11.625" style="0" customWidth="1"/>
    <col min="8" max="9" width="11.50390625" style="0" customWidth="1"/>
    <col min="10" max="10" width="10.125" style="0" customWidth="1"/>
  </cols>
  <sheetData>
    <row r="1" spans="1:10" ht="16.5" customHeight="1">
      <c r="A1" s="100" t="s">
        <v>6</v>
      </c>
      <c r="B1" s="100" t="s">
        <v>111</v>
      </c>
      <c r="C1" s="100"/>
      <c r="D1" s="100"/>
      <c r="E1" s="100"/>
      <c r="F1" s="100"/>
      <c r="G1" s="63">
        <v>2011</v>
      </c>
      <c r="H1" s="51">
        <v>2012</v>
      </c>
      <c r="I1" s="51">
        <v>2013</v>
      </c>
      <c r="J1" s="51">
        <v>2014</v>
      </c>
    </row>
    <row r="2" spans="1:10" ht="22.5" customHeight="1">
      <c r="A2" s="100"/>
      <c r="B2" s="51">
        <v>2008</v>
      </c>
      <c r="C2" s="51">
        <v>2009</v>
      </c>
      <c r="D2" s="55" t="s">
        <v>120</v>
      </c>
      <c r="E2" s="51">
        <v>2010</v>
      </c>
      <c r="F2" s="55" t="s">
        <v>121</v>
      </c>
      <c r="G2" s="55"/>
      <c r="H2" s="100" t="s">
        <v>130</v>
      </c>
      <c r="I2" s="100"/>
      <c r="J2" s="100"/>
    </row>
    <row r="3" spans="1:10" ht="16.5" customHeight="1">
      <c r="A3" s="50" t="s">
        <v>112</v>
      </c>
      <c r="B3" s="51">
        <f>B4+B5</f>
        <v>3554</v>
      </c>
      <c r="C3" s="51">
        <f>C4+C5</f>
        <v>3969</v>
      </c>
      <c r="D3" s="52">
        <f>C3/B3*100</f>
        <v>111.67698368036017</v>
      </c>
      <c r="E3" s="52">
        <f>E4+E5</f>
        <v>4755</v>
      </c>
      <c r="F3" s="52">
        <f>E3/C3*100</f>
        <v>119.80347694633409</v>
      </c>
      <c r="G3" s="52"/>
      <c r="H3" s="31"/>
      <c r="I3" s="31"/>
      <c r="J3" s="31"/>
    </row>
    <row r="4" spans="1:10" ht="12.75">
      <c r="A4" s="32" t="s">
        <v>113</v>
      </c>
      <c r="B4" s="31">
        <v>3516</v>
      </c>
      <c r="C4" s="31">
        <v>3932</v>
      </c>
      <c r="D4" s="53">
        <f aca="true" t="shared" si="0" ref="D4:D27">C4/B4*100</f>
        <v>111.8316268486917</v>
      </c>
      <c r="E4" s="53">
        <v>4713</v>
      </c>
      <c r="F4" s="53">
        <f aca="true" t="shared" si="1" ref="F4:F30">E4/C4*100</f>
        <v>119.86266531027468</v>
      </c>
      <c r="G4" s="53"/>
      <c r="H4" s="31"/>
      <c r="I4" s="31"/>
      <c r="J4" s="31"/>
    </row>
    <row r="5" spans="1:10" ht="12.75">
      <c r="A5" s="32" t="s">
        <v>114</v>
      </c>
      <c r="B5" s="31">
        <v>38</v>
      </c>
      <c r="C5" s="31">
        <v>37</v>
      </c>
      <c r="D5" s="53">
        <f t="shared" si="0"/>
        <v>97.36842105263158</v>
      </c>
      <c r="E5" s="53">
        <v>42</v>
      </c>
      <c r="F5" s="53">
        <f t="shared" si="1"/>
        <v>113.51351351351352</v>
      </c>
      <c r="G5" s="53"/>
      <c r="H5" s="31"/>
      <c r="I5" s="31"/>
      <c r="J5" s="31"/>
    </row>
    <row r="6" spans="1:10" ht="16.5" customHeight="1">
      <c r="A6" s="50" t="s">
        <v>115</v>
      </c>
      <c r="B6" s="51">
        <f>B7+B8</f>
        <v>3947</v>
      </c>
      <c r="C6" s="51">
        <f>C7+C8</f>
        <v>3955</v>
      </c>
      <c r="D6" s="52">
        <f t="shared" si="0"/>
        <v>100.20268558398784</v>
      </c>
      <c r="E6" s="52">
        <f>E7+E8</f>
        <v>4566</v>
      </c>
      <c r="F6" s="52">
        <f t="shared" si="1"/>
        <v>115.44879898862199</v>
      </c>
      <c r="G6" s="52"/>
      <c r="H6" s="31"/>
      <c r="I6" s="31"/>
      <c r="J6" s="31"/>
    </row>
    <row r="7" spans="1:10" ht="12.75">
      <c r="A7" s="32" t="s">
        <v>113</v>
      </c>
      <c r="B7" s="31">
        <v>3883</v>
      </c>
      <c r="C7" s="31">
        <v>3831</v>
      </c>
      <c r="D7" s="53">
        <f t="shared" si="0"/>
        <v>98.6608292557301</v>
      </c>
      <c r="E7" s="53">
        <v>4405</v>
      </c>
      <c r="F7" s="53">
        <f t="shared" si="1"/>
        <v>114.98303315061342</v>
      </c>
      <c r="G7" s="53"/>
      <c r="H7" s="31"/>
      <c r="I7" s="31"/>
      <c r="J7" s="31"/>
    </row>
    <row r="8" spans="1:10" ht="12.75">
      <c r="A8" s="32" t="s">
        <v>114</v>
      </c>
      <c r="B8" s="31">
        <v>64</v>
      </c>
      <c r="C8" s="31">
        <v>124</v>
      </c>
      <c r="D8" s="53">
        <f t="shared" si="0"/>
        <v>193.75</v>
      </c>
      <c r="E8" s="53">
        <v>161</v>
      </c>
      <c r="F8" s="53">
        <f t="shared" si="1"/>
        <v>129.83870967741936</v>
      </c>
      <c r="G8" s="53"/>
      <c r="H8" s="31"/>
      <c r="I8" s="31"/>
      <c r="J8" s="31"/>
    </row>
    <row r="9" spans="1:10" ht="12.75">
      <c r="A9" s="50" t="s">
        <v>116</v>
      </c>
      <c r="B9" s="51">
        <f>B10+B11</f>
        <v>1021816</v>
      </c>
      <c r="C9" s="51">
        <f>C10+C11</f>
        <v>5661496</v>
      </c>
      <c r="D9" s="52">
        <f t="shared" si="0"/>
        <v>554.0621794921982</v>
      </c>
      <c r="E9" s="52">
        <f>E10+E11</f>
        <v>5874660</v>
      </c>
      <c r="F9" s="52">
        <f t="shared" si="1"/>
        <v>103.7651532386493</v>
      </c>
      <c r="G9" s="52">
        <f>H10+H11</f>
        <v>10472141.299260002</v>
      </c>
      <c r="H9" s="52">
        <f>I10+I11</f>
        <v>10650515.20764978</v>
      </c>
      <c r="I9" s="52">
        <f>I10+I11</f>
        <v>10650515.20764978</v>
      </c>
      <c r="J9" s="52"/>
    </row>
    <row r="10" spans="1:11" ht="12.75">
      <c r="A10" s="32" t="s">
        <v>113</v>
      </c>
      <c r="B10" s="31">
        <v>269346</v>
      </c>
      <c r="C10" s="31">
        <v>773532</v>
      </c>
      <c r="D10" s="53">
        <f t="shared" si="0"/>
        <v>287.1889688356241</v>
      </c>
      <c r="E10" s="53">
        <v>890347</v>
      </c>
      <c r="F10" s="53">
        <f t="shared" si="1"/>
        <v>115.10150840559925</v>
      </c>
      <c r="G10" s="53">
        <f>E11*1.05</f>
        <v>5233528.65</v>
      </c>
      <c r="H10" s="31">
        <f>G10*1.04</f>
        <v>5442869.796000001</v>
      </c>
      <c r="I10" s="31">
        <f>H10*1.03</f>
        <v>5606155.889880002</v>
      </c>
      <c r="J10" s="31"/>
      <c r="K10" s="60">
        <v>1.05</v>
      </c>
    </row>
    <row r="11" spans="1:11" ht="12.75">
      <c r="A11" s="32" t="s">
        <v>114</v>
      </c>
      <c r="B11" s="31">
        <v>752470</v>
      </c>
      <c r="C11" s="31">
        <v>4887964</v>
      </c>
      <c r="D11" s="53">
        <f t="shared" si="0"/>
        <v>649.5892195037676</v>
      </c>
      <c r="E11" s="53">
        <v>4984313</v>
      </c>
      <c r="F11" s="53">
        <f t="shared" si="1"/>
        <v>101.97114790534462</v>
      </c>
      <c r="G11">
        <f>E11*1.005</f>
        <v>5009234.5649999995</v>
      </c>
      <c r="H11" s="31">
        <f>G11*1.004</f>
        <v>5029271.50326</v>
      </c>
      <c r="I11" s="31">
        <f>H11*1.003</f>
        <v>5044359.317769779</v>
      </c>
      <c r="J11" s="31"/>
      <c r="K11" s="61">
        <v>1.005</v>
      </c>
    </row>
    <row r="12" spans="1:10" ht="12.75">
      <c r="A12" s="50" t="s">
        <v>110</v>
      </c>
      <c r="B12" s="51">
        <f>B13+B14</f>
        <v>769537</v>
      </c>
      <c r="C12" s="51">
        <f>C13+C14</f>
        <v>5352101</v>
      </c>
      <c r="D12" s="52">
        <f t="shared" si="0"/>
        <v>695.4962529417039</v>
      </c>
      <c r="E12" s="52">
        <f>E13+E14</f>
        <v>5690303</v>
      </c>
      <c r="F12" s="52">
        <f t="shared" si="1"/>
        <v>106.31905115393</v>
      </c>
      <c r="G12" s="52">
        <f>G13+G14</f>
        <v>5758650.84</v>
      </c>
      <c r="H12" s="52">
        <f>H13+H14</f>
        <v>5815198.356360001</v>
      </c>
      <c r="I12" s="52">
        <f>I13+I14</f>
        <v>5858784.02356908</v>
      </c>
      <c r="J12" s="52"/>
    </row>
    <row r="13" spans="1:10" ht="12.75">
      <c r="A13" s="32" t="s">
        <v>113</v>
      </c>
      <c r="B13" s="31">
        <v>199333</v>
      </c>
      <c r="C13" s="31">
        <v>769956</v>
      </c>
      <c r="D13" s="53">
        <f t="shared" si="0"/>
        <v>386.2661977695615</v>
      </c>
      <c r="E13" s="53">
        <v>886585</v>
      </c>
      <c r="F13" s="53">
        <f t="shared" si="1"/>
        <v>115.14748894742037</v>
      </c>
      <c r="G13" s="53">
        <f>E13*1.05</f>
        <v>930914.25</v>
      </c>
      <c r="H13" s="31">
        <f>G13*1.04</f>
        <v>968150.8200000001</v>
      </c>
      <c r="I13" s="31">
        <f>H13*1.03</f>
        <v>997195.3446000001</v>
      </c>
      <c r="J13" s="31"/>
    </row>
    <row r="14" spans="1:10" ht="12.75">
      <c r="A14" s="32" t="s">
        <v>114</v>
      </c>
      <c r="B14" s="31">
        <v>570204</v>
      </c>
      <c r="C14" s="31">
        <v>4582145</v>
      </c>
      <c r="D14" s="53">
        <f t="shared" si="0"/>
        <v>803.5974844090888</v>
      </c>
      <c r="E14" s="53">
        <v>4803718</v>
      </c>
      <c r="F14" s="53">
        <f t="shared" si="1"/>
        <v>104.83557373238952</v>
      </c>
      <c r="G14">
        <f>E14*1.005</f>
        <v>4827736.59</v>
      </c>
      <c r="H14" s="31">
        <f>G14*1.004</f>
        <v>4847047.53636</v>
      </c>
      <c r="I14" s="31">
        <f>H14*1.003</f>
        <v>4861588.67896908</v>
      </c>
      <c r="J14" s="31"/>
    </row>
    <row r="15" spans="1:10" ht="12.75">
      <c r="A15" s="50" t="s">
        <v>117</v>
      </c>
      <c r="B15" s="51">
        <f>B16+B17</f>
        <v>8980</v>
      </c>
      <c r="C15" s="51">
        <f>C16+C17</f>
        <v>26703</v>
      </c>
      <c r="D15" s="52">
        <f t="shared" si="0"/>
        <v>297.3608017817372</v>
      </c>
      <c r="E15" s="52">
        <f>E16+E17</f>
        <v>58006</v>
      </c>
      <c r="F15" s="52">
        <f t="shared" si="1"/>
        <v>217.22652885443586</v>
      </c>
      <c r="G15" s="66">
        <f>G16+G17</f>
        <v>58363.66499999999</v>
      </c>
      <c r="H15" s="62">
        <f>H16+H17</f>
        <v>64579</v>
      </c>
      <c r="I15" s="62">
        <f>I16+I17</f>
        <v>64929</v>
      </c>
      <c r="J15" s="62"/>
    </row>
    <row r="16" spans="1:11" ht="12.75">
      <c r="A16" s="32" t="s">
        <v>113</v>
      </c>
      <c r="B16" s="31">
        <v>598</v>
      </c>
      <c r="C16" s="31">
        <v>1387</v>
      </c>
      <c r="D16" s="53">
        <f t="shared" si="0"/>
        <v>231.9397993311037</v>
      </c>
      <c r="E16" s="53">
        <v>1503</v>
      </c>
      <c r="F16" s="53">
        <f t="shared" si="1"/>
        <v>108.3633741888969</v>
      </c>
      <c r="G16" s="67">
        <f>G13*E19/100</f>
        <v>1578.15</v>
      </c>
      <c r="H16" s="40">
        <v>1970</v>
      </c>
      <c r="I16" s="40">
        <v>2068</v>
      </c>
      <c r="J16" s="40"/>
      <c r="K16" t="s">
        <v>131</v>
      </c>
    </row>
    <row r="17" spans="1:11" ht="12.75">
      <c r="A17" s="32" t="s">
        <v>114</v>
      </c>
      <c r="B17" s="31">
        <v>8382</v>
      </c>
      <c r="C17" s="31">
        <v>25316</v>
      </c>
      <c r="D17" s="53">
        <f t="shared" si="0"/>
        <v>302.02815557146266</v>
      </c>
      <c r="E17" s="53">
        <v>56503</v>
      </c>
      <c r="F17" s="53">
        <f t="shared" si="1"/>
        <v>223.19086743561382</v>
      </c>
      <c r="G17" s="68">
        <f>G14*E20/100</f>
        <v>56785.51499999999</v>
      </c>
      <c r="H17" s="40">
        <v>62609</v>
      </c>
      <c r="I17" s="40">
        <v>62861</v>
      </c>
      <c r="J17" s="40"/>
      <c r="K17" s="37" t="s">
        <v>132</v>
      </c>
    </row>
    <row r="18" spans="1:11" ht="12.75">
      <c r="A18" s="50" t="s">
        <v>133</v>
      </c>
      <c r="B18" s="31"/>
      <c r="C18" s="31"/>
      <c r="D18" s="53"/>
      <c r="E18" s="53"/>
      <c r="F18" s="53"/>
      <c r="G18" s="53"/>
      <c r="H18" s="40"/>
      <c r="I18" s="40"/>
      <c r="J18" s="40"/>
      <c r="K18" s="37"/>
    </row>
    <row r="19" spans="1:11" ht="12.75">
      <c r="A19" s="32" t="s">
        <v>113</v>
      </c>
      <c r="B19" s="65">
        <f>B16/B13*100</f>
        <v>0.30000050167307973</v>
      </c>
      <c r="C19" s="65">
        <f>C16/C13*100</f>
        <v>0.1801401638535189</v>
      </c>
      <c r="D19" s="53"/>
      <c r="E19" s="65">
        <f>E16/E13*100</f>
        <v>0.16952689251453612</v>
      </c>
      <c r="F19" s="53"/>
      <c r="G19" s="53"/>
      <c r="H19" s="40"/>
      <c r="I19" s="40"/>
      <c r="J19" s="40"/>
      <c r="K19" s="37"/>
    </row>
    <row r="20" spans="1:11" ht="12.75">
      <c r="A20" s="32" t="s">
        <v>114</v>
      </c>
      <c r="B20" s="65">
        <f>B17/B14*100</f>
        <v>1.4700002104509966</v>
      </c>
      <c r="C20" s="65">
        <f>C17/C14*100</f>
        <v>0.5524923371041291</v>
      </c>
      <c r="D20" s="53"/>
      <c r="E20" s="65">
        <f>E17/E14*100</f>
        <v>1.1762347415064747</v>
      </c>
      <c r="F20" s="53"/>
      <c r="G20" s="53"/>
      <c r="H20" s="40"/>
      <c r="I20" s="40"/>
      <c r="J20" s="40"/>
      <c r="K20" s="37"/>
    </row>
    <row r="21" spans="1:10" ht="12.75">
      <c r="A21" s="50" t="s">
        <v>118</v>
      </c>
      <c r="B21" s="51">
        <f>B22+B23</f>
        <v>2901</v>
      </c>
      <c r="C21" s="51">
        <f>C22+C23</f>
        <v>2805</v>
      </c>
      <c r="D21" s="52">
        <f t="shared" si="0"/>
        <v>96.69079627714581</v>
      </c>
      <c r="E21" s="52">
        <f>E22+E23</f>
        <v>3949</v>
      </c>
      <c r="F21" s="52">
        <f t="shared" si="1"/>
        <v>140.7843137254902</v>
      </c>
      <c r="G21" s="52"/>
      <c r="H21" s="52">
        <f>H22+H23</f>
        <v>0</v>
      </c>
      <c r="I21" s="52">
        <f>I22+I23</f>
        <v>0</v>
      </c>
      <c r="J21" s="52">
        <f>J22+J23</f>
        <v>0</v>
      </c>
    </row>
    <row r="22" spans="1:10" ht="12.75">
      <c r="A22" s="32" t="s">
        <v>113</v>
      </c>
      <c r="B22" s="31">
        <v>167</v>
      </c>
      <c r="C22" s="31">
        <v>607</v>
      </c>
      <c r="D22" s="53">
        <f t="shared" si="0"/>
        <v>363.47305389221555</v>
      </c>
      <c r="E22" s="53">
        <v>715</v>
      </c>
      <c r="F22" s="53">
        <f t="shared" si="1"/>
        <v>117.79242174629326</v>
      </c>
      <c r="G22" s="53"/>
      <c r="H22" s="31"/>
      <c r="I22" s="31"/>
      <c r="J22" s="31"/>
    </row>
    <row r="23" spans="1:10" ht="12.75">
      <c r="A23" s="54" t="s">
        <v>114</v>
      </c>
      <c r="B23" s="31">
        <v>2734</v>
      </c>
      <c r="C23" s="31">
        <v>2198</v>
      </c>
      <c r="D23" s="53">
        <f t="shared" si="0"/>
        <v>80.39502560351134</v>
      </c>
      <c r="E23" s="53">
        <v>3234</v>
      </c>
      <c r="F23" s="53">
        <f t="shared" si="1"/>
        <v>147.13375796178343</v>
      </c>
      <c r="G23" s="53"/>
      <c r="H23" s="31"/>
      <c r="I23" s="31"/>
      <c r="J23" s="31"/>
    </row>
    <row r="24" spans="1:10" ht="26.25">
      <c r="A24" s="50" t="s">
        <v>119</v>
      </c>
      <c r="B24" s="51">
        <f>B25+B26</f>
        <v>2741</v>
      </c>
      <c r="C24" s="51">
        <f>C25+C26</f>
        <v>1564</v>
      </c>
      <c r="D24" s="52">
        <f t="shared" si="0"/>
        <v>57.059467347683324</v>
      </c>
      <c r="E24" s="52">
        <f>E25+E26</f>
        <v>2796</v>
      </c>
      <c r="F24" s="52">
        <f t="shared" si="1"/>
        <v>178.77237851662403</v>
      </c>
      <c r="G24" s="52"/>
      <c r="H24" s="52">
        <f>H25+H26</f>
        <v>750</v>
      </c>
      <c r="I24" s="52">
        <f>I25+I26</f>
        <v>0</v>
      </c>
      <c r="J24" s="52">
        <f>J25+J26</f>
        <v>0</v>
      </c>
    </row>
    <row r="25" spans="1:10" ht="12.75">
      <c r="A25" s="32" t="s">
        <v>113</v>
      </c>
      <c r="B25" s="31">
        <v>150</v>
      </c>
      <c r="C25" s="31">
        <v>599</v>
      </c>
      <c r="D25" s="53">
        <f t="shared" si="0"/>
        <v>399.3333333333333</v>
      </c>
      <c r="E25" s="53">
        <v>711</v>
      </c>
      <c r="F25" s="53">
        <f t="shared" si="1"/>
        <v>118.69782971619365</v>
      </c>
      <c r="G25" s="53"/>
      <c r="H25" s="40">
        <v>750</v>
      </c>
      <c r="I25" s="31"/>
      <c r="J25" s="31"/>
    </row>
    <row r="26" spans="1:10" ht="12.75">
      <c r="A26" s="32" t="s">
        <v>114</v>
      </c>
      <c r="B26" s="31">
        <v>2591</v>
      </c>
      <c r="C26" s="31">
        <v>965</v>
      </c>
      <c r="D26" s="53">
        <f t="shared" si="0"/>
        <v>37.244307217290626</v>
      </c>
      <c r="E26" s="53">
        <v>2085</v>
      </c>
      <c r="F26" s="53">
        <f t="shared" si="1"/>
        <v>216.06217616580312</v>
      </c>
      <c r="G26" s="53"/>
      <c r="H26" s="31"/>
      <c r="I26" s="31"/>
      <c r="J26" s="31"/>
    </row>
    <row r="27" spans="1:10" ht="15.75" customHeight="1">
      <c r="A27" s="50" t="s">
        <v>124</v>
      </c>
      <c r="B27" s="52">
        <v>445.8</v>
      </c>
      <c r="C27" s="52">
        <v>797.9</v>
      </c>
      <c r="D27" s="52">
        <f t="shared" si="0"/>
        <v>178.98160610139075</v>
      </c>
      <c r="E27" s="56">
        <f>E28+E29</f>
        <v>1575.6</v>
      </c>
      <c r="F27" s="52">
        <f t="shared" si="1"/>
        <v>197.46835443037975</v>
      </c>
      <c r="G27" s="52"/>
      <c r="H27" s="31"/>
      <c r="I27" s="31"/>
      <c r="J27" s="31"/>
    </row>
    <row r="28" spans="1:14" ht="12.75">
      <c r="A28" s="32" t="s">
        <v>122</v>
      </c>
      <c r="B28" s="31"/>
      <c r="C28" s="31"/>
      <c r="D28" s="31"/>
      <c r="E28" s="57">
        <v>916.5</v>
      </c>
      <c r="F28" s="53"/>
      <c r="G28" s="53"/>
      <c r="H28" s="31"/>
      <c r="I28" s="57"/>
      <c r="J28" s="31"/>
      <c r="L28" s="59" t="s">
        <v>129</v>
      </c>
      <c r="M28" s="31"/>
      <c r="N28" s="31"/>
    </row>
    <row r="29" spans="1:14" ht="12.75">
      <c r="A29" s="32" t="s">
        <v>123</v>
      </c>
      <c r="B29" s="31"/>
      <c r="C29" s="31"/>
      <c r="D29" s="31"/>
      <c r="E29" s="57">
        <v>659.1</v>
      </c>
      <c r="F29" s="53"/>
      <c r="G29" s="53"/>
      <c r="H29" s="31"/>
      <c r="I29" s="31"/>
      <c r="J29" s="31"/>
      <c r="L29" s="31"/>
      <c r="M29" s="31"/>
      <c r="N29" s="31"/>
    </row>
    <row r="30" spans="1:14" ht="12.75">
      <c r="A30" s="50" t="s">
        <v>125</v>
      </c>
      <c r="B30" s="52">
        <v>385.8</v>
      </c>
      <c r="C30" s="52">
        <v>530.4</v>
      </c>
      <c r="D30" s="52">
        <f>C30/B30*100</f>
        <v>137.4805598755832</v>
      </c>
      <c r="E30" s="56">
        <f>E31+E32</f>
        <v>1014.8000000000001</v>
      </c>
      <c r="F30" s="52">
        <f t="shared" si="1"/>
        <v>191.3273001508296</v>
      </c>
      <c r="G30" s="52"/>
      <c r="H30" s="31"/>
      <c r="I30" s="31"/>
      <c r="J30" s="31"/>
      <c r="L30" s="31"/>
      <c r="M30" s="31"/>
      <c r="N30" s="31"/>
    </row>
    <row r="31" spans="1:14" ht="12.75">
      <c r="A31" s="32" t="s">
        <v>122</v>
      </c>
      <c r="B31" s="31"/>
      <c r="C31" s="31"/>
      <c r="D31" s="31"/>
      <c r="E31" s="57">
        <v>731.2</v>
      </c>
      <c r="F31" s="53"/>
      <c r="G31" s="53"/>
      <c r="H31" s="31"/>
      <c r="I31" s="31"/>
      <c r="J31" s="31"/>
      <c r="L31" s="31"/>
      <c r="M31" s="31"/>
      <c r="N31" s="31"/>
    </row>
    <row r="32" spans="1:14" ht="12.75">
      <c r="A32" s="32" t="s">
        <v>123</v>
      </c>
      <c r="B32" s="31"/>
      <c r="C32" s="31"/>
      <c r="D32" s="31"/>
      <c r="E32" s="57">
        <v>283.6</v>
      </c>
      <c r="F32" s="53"/>
      <c r="G32" s="53"/>
      <c r="H32" s="31"/>
      <c r="I32" s="31"/>
      <c r="J32" s="31"/>
      <c r="L32" s="31"/>
      <c r="M32" s="31"/>
      <c r="N32" s="31"/>
    </row>
    <row r="33" spans="12:14" ht="12.75">
      <c r="L33" s="31"/>
      <c r="M33" s="31"/>
      <c r="N33" s="31"/>
    </row>
    <row r="34" spans="12:14" ht="12.75">
      <c r="L34" s="31"/>
      <c r="M34" s="31"/>
      <c r="N34" s="31"/>
    </row>
    <row r="35" spans="12:14" ht="12.75">
      <c r="L35" s="31"/>
      <c r="M35" s="31"/>
      <c r="N35" s="31"/>
    </row>
    <row r="36" spans="12:14" ht="12.75">
      <c r="L36" s="31"/>
      <c r="M36" s="31"/>
      <c r="N36" s="31"/>
    </row>
    <row r="37" spans="12:14" ht="12.75">
      <c r="L37" s="31"/>
      <c r="M37" s="31"/>
      <c r="N37" s="31"/>
    </row>
    <row r="38" spans="12:14" ht="12.75">
      <c r="L38" s="31"/>
      <c r="M38" s="31"/>
      <c r="N38" s="31"/>
    </row>
    <row r="39" spans="12:14" ht="12.75">
      <c r="L39" s="31"/>
      <c r="M39" s="31"/>
      <c r="N39" s="31"/>
    </row>
    <row r="40" spans="12:14" ht="12.75">
      <c r="L40" s="31"/>
      <c r="M40" s="31"/>
      <c r="N40" s="31"/>
    </row>
    <row r="41" spans="12:14" ht="12.75">
      <c r="L41" s="31"/>
      <c r="M41" s="31"/>
      <c r="N41" s="31"/>
    </row>
    <row r="42" spans="12:14" ht="12.75">
      <c r="L42" s="31"/>
      <c r="M42" s="31"/>
      <c r="N42" s="31"/>
    </row>
    <row r="43" spans="12:14" ht="12.75">
      <c r="L43" s="31"/>
      <c r="M43" s="31"/>
      <c r="N43" s="31"/>
    </row>
    <row r="44" spans="12:14" ht="12.75">
      <c r="L44" s="31"/>
      <c r="M44" s="31"/>
      <c r="N44" s="31"/>
    </row>
    <row r="45" spans="12:14" ht="12.75">
      <c r="L45" s="31"/>
      <c r="M45" s="31"/>
      <c r="N45" s="31"/>
    </row>
    <row r="46" spans="12:14" ht="12.75">
      <c r="L46" s="31"/>
      <c r="M46" s="31"/>
      <c r="N46" s="31"/>
    </row>
    <row r="47" spans="12:14" ht="12.75">
      <c r="L47" s="31"/>
      <c r="M47" s="31"/>
      <c r="N47" s="31"/>
    </row>
    <row r="48" spans="12:14" ht="12.75">
      <c r="L48" s="31"/>
      <c r="M48" s="31"/>
      <c r="N48" s="31"/>
    </row>
    <row r="49" spans="12:14" ht="12.75">
      <c r="L49" s="31"/>
      <c r="M49" s="31"/>
      <c r="N49" s="31"/>
    </row>
    <row r="50" spans="12:14" ht="12.75">
      <c r="L50" s="31"/>
      <c r="M50" s="59" t="s">
        <v>129</v>
      </c>
      <c r="N50" s="31"/>
    </row>
    <row r="51" spans="12:14" ht="12.75">
      <c r="L51" s="31"/>
      <c r="M51" s="31"/>
      <c r="N51" s="31"/>
    </row>
    <row r="52" spans="12:14" ht="12.75">
      <c r="L52" s="31"/>
      <c r="M52" s="31"/>
      <c r="N52" s="31"/>
    </row>
    <row r="53" spans="12:14" ht="12.75">
      <c r="L53" s="31"/>
      <c r="M53" s="31"/>
      <c r="N53" s="31"/>
    </row>
    <row r="54" spans="12:14" ht="12.75">
      <c r="L54" s="31"/>
      <c r="M54" s="31"/>
      <c r="N54" s="31"/>
    </row>
  </sheetData>
  <sheetProtection/>
  <mergeCells count="3">
    <mergeCell ref="B1:F1"/>
    <mergeCell ref="A1:A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6.125" style="0" customWidth="1"/>
    <col min="2" max="2" width="27.00390625" style="0" customWidth="1"/>
    <col min="6" max="6" width="11.125" style="0" customWidth="1"/>
    <col min="7" max="7" width="12.00390625" style="0" customWidth="1"/>
    <col min="8" max="9" width="12.125" style="0" customWidth="1"/>
  </cols>
  <sheetData>
    <row r="1" spans="1:9" ht="12.75">
      <c r="A1" s="102" t="s">
        <v>74</v>
      </c>
      <c r="B1" s="102"/>
      <c r="C1" s="102"/>
      <c r="D1" s="102"/>
      <c r="E1" s="102"/>
      <c r="F1" s="102"/>
      <c r="G1" s="102"/>
      <c r="H1" s="102"/>
      <c r="I1" s="33"/>
    </row>
    <row r="3" spans="1:9" ht="12.75">
      <c r="A3" s="101" t="s">
        <v>59</v>
      </c>
      <c r="B3" s="101" t="s">
        <v>71</v>
      </c>
      <c r="C3" s="103" t="s">
        <v>72</v>
      </c>
      <c r="D3" s="104"/>
      <c r="E3" s="104"/>
      <c r="F3" s="104"/>
      <c r="G3" s="104"/>
      <c r="H3" s="104"/>
      <c r="I3" s="104"/>
    </row>
    <row r="4" spans="1:9" ht="12.75">
      <c r="A4" s="101"/>
      <c r="B4" s="101"/>
      <c r="C4" s="31">
        <v>2008</v>
      </c>
      <c r="D4" s="31">
        <v>2009</v>
      </c>
      <c r="E4" s="31">
        <v>2010</v>
      </c>
      <c r="F4" s="31" t="s">
        <v>89</v>
      </c>
      <c r="G4" s="31" t="s">
        <v>90</v>
      </c>
      <c r="H4" s="31" t="s">
        <v>91</v>
      </c>
      <c r="I4" s="31" t="s">
        <v>92</v>
      </c>
    </row>
    <row r="5" spans="1:9" ht="12.75">
      <c r="A5" s="31"/>
      <c r="B5" s="31"/>
      <c r="C5" s="31"/>
      <c r="D5" s="31"/>
      <c r="E5" s="31"/>
      <c r="F5" s="31"/>
      <c r="G5" s="31"/>
      <c r="H5" s="39"/>
      <c r="I5" s="31"/>
    </row>
    <row r="6" spans="1:9" ht="12.75">
      <c r="A6" s="31"/>
      <c r="B6" s="31"/>
      <c r="C6" s="31"/>
      <c r="D6" s="31"/>
      <c r="E6" s="31"/>
      <c r="F6" s="31"/>
      <c r="G6" s="31"/>
      <c r="H6" s="39"/>
      <c r="I6" s="31"/>
    </row>
    <row r="7" spans="1:9" ht="12.75">
      <c r="A7" s="31"/>
      <c r="B7" s="31"/>
      <c r="C7" s="31"/>
      <c r="D7" s="31"/>
      <c r="E7" s="31"/>
      <c r="F7" s="31"/>
      <c r="G7" s="31"/>
      <c r="H7" s="39"/>
      <c r="I7" s="31"/>
    </row>
    <row r="8" spans="1:9" ht="12.75">
      <c r="A8" s="31"/>
      <c r="B8" s="31"/>
      <c r="C8" s="31"/>
      <c r="D8" s="31"/>
      <c r="E8" s="31"/>
      <c r="F8" s="31"/>
      <c r="G8" s="31"/>
      <c r="H8" s="39"/>
      <c r="I8" s="31"/>
    </row>
    <row r="9" spans="1:9" ht="12.75">
      <c r="A9" s="31"/>
      <c r="B9" s="31"/>
      <c r="C9" s="31"/>
      <c r="D9" s="31"/>
      <c r="E9" s="31"/>
      <c r="F9" s="31"/>
      <c r="G9" s="31"/>
      <c r="H9" s="39"/>
      <c r="I9" s="31"/>
    </row>
    <row r="10" spans="1:9" ht="12.75">
      <c r="A10" s="31"/>
      <c r="B10" s="31"/>
      <c r="C10" s="31"/>
      <c r="D10" s="31"/>
      <c r="E10" s="31"/>
      <c r="F10" s="31"/>
      <c r="G10" s="31"/>
      <c r="H10" s="39"/>
      <c r="I10" s="31"/>
    </row>
    <row r="11" spans="1:9" ht="12.75">
      <c r="A11" s="31"/>
      <c r="B11" s="31"/>
      <c r="C11" s="31"/>
      <c r="D11" s="31"/>
      <c r="E11" s="31"/>
      <c r="F11" s="31"/>
      <c r="G11" s="31"/>
      <c r="H11" s="39"/>
      <c r="I11" s="31"/>
    </row>
    <row r="12" spans="1:9" ht="12.75">
      <c r="A12" s="31"/>
      <c r="B12" s="31"/>
      <c r="C12" s="31"/>
      <c r="D12" s="31"/>
      <c r="E12" s="31"/>
      <c r="F12" s="31"/>
      <c r="G12" s="31"/>
      <c r="H12" s="39"/>
      <c r="I12" s="31"/>
    </row>
    <row r="13" spans="1:9" ht="12.75">
      <c r="A13" s="31"/>
      <c r="B13" s="31"/>
      <c r="C13" s="31"/>
      <c r="D13" s="31"/>
      <c r="E13" s="31"/>
      <c r="F13" s="31"/>
      <c r="G13" s="31"/>
      <c r="H13" s="39"/>
      <c r="I13" s="31"/>
    </row>
    <row r="14" spans="1:9" ht="12.75">
      <c r="A14" s="31"/>
      <c r="B14" s="31"/>
      <c r="C14" s="31"/>
      <c r="D14" s="31"/>
      <c r="E14" s="31"/>
      <c r="F14" s="31"/>
      <c r="G14" s="31"/>
      <c r="H14" s="39"/>
      <c r="I14" s="31"/>
    </row>
    <row r="15" spans="1:9" ht="12.75">
      <c r="A15" s="31"/>
      <c r="B15" s="31"/>
      <c r="C15" s="31"/>
      <c r="D15" s="31"/>
      <c r="E15" s="31"/>
      <c r="F15" s="31"/>
      <c r="G15" s="31"/>
      <c r="H15" s="39"/>
      <c r="I15" s="31"/>
    </row>
    <row r="16" spans="1:9" ht="12.75">
      <c r="A16" s="31"/>
      <c r="B16" s="31"/>
      <c r="C16" s="31"/>
      <c r="D16" s="31"/>
      <c r="E16" s="31"/>
      <c r="F16" s="31"/>
      <c r="G16" s="31"/>
      <c r="H16" s="39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9"/>
      <c r="I17" s="31"/>
    </row>
    <row r="18" spans="1:9" ht="12.75">
      <c r="A18" s="31"/>
      <c r="B18" s="31"/>
      <c r="C18" s="31"/>
      <c r="D18" s="31"/>
      <c r="E18" s="31"/>
      <c r="F18" s="31"/>
      <c r="G18" s="31"/>
      <c r="H18" s="39"/>
      <c r="I18" s="31"/>
    </row>
    <row r="19" spans="1:9" ht="12.75">
      <c r="A19" s="31"/>
      <c r="B19" s="31"/>
      <c r="C19" s="31"/>
      <c r="D19" s="31"/>
      <c r="E19" s="31"/>
      <c r="F19" s="31"/>
      <c r="G19" s="31"/>
      <c r="H19" s="39"/>
      <c r="I19" s="31"/>
    </row>
    <row r="20" spans="1:9" ht="12.75">
      <c r="A20" s="31"/>
      <c r="B20" s="31"/>
      <c r="C20" s="31"/>
      <c r="D20" s="31"/>
      <c r="E20" s="31"/>
      <c r="F20" s="31"/>
      <c r="G20" s="31"/>
      <c r="H20" s="39"/>
      <c r="I20" s="31"/>
    </row>
    <row r="21" spans="1:9" ht="12.75">
      <c r="A21" s="31"/>
      <c r="B21" s="31"/>
      <c r="C21" s="31"/>
      <c r="D21" s="31"/>
      <c r="E21" s="31"/>
      <c r="F21" s="31"/>
      <c r="G21" s="31"/>
      <c r="H21" s="39"/>
      <c r="I21" s="31"/>
    </row>
    <row r="22" spans="1:9" ht="12.75">
      <c r="A22" s="31"/>
      <c r="B22" s="31"/>
      <c r="C22" s="31"/>
      <c r="D22" s="31"/>
      <c r="E22" s="31"/>
      <c r="F22" s="31"/>
      <c r="G22" s="31"/>
      <c r="H22" s="39"/>
      <c r="I22" s="31"/>
    </row>
    <row r="23" spans="1:9" ht="12.75">
      <c r="A23" s="31"/>
      <c r="B23" s="31"/>
      <c r="C23" s="31"/>
      <c r="D23" s="31"/>
      <c r="E23" s="31"/>
      <c r="F23" s="31"/>
      <c r="G23" s="31"/>
      <c r="H23" s="39"/>
      <c r="I23" s="31"/>
    </row>
    <row r="24" spans="1:9" ht="12.75">
      <c r="A24" s="31"/>
      <c r="B24" s="31"/>
      <c r="C24" s="31"/>
      <c r="D24" s="31"/>
      <c r="E24" s="31"/>
      <c r="F24" s="31"/>
      <c r="G24" s="31"/>
      <c r="H24" s="39"/>
      <c r="I24" s="31"/>
    </row>
    <row r="25" spans="1:9" ht="12.75">
      <c r="A25" s="31"/>
      <c r="B25" s="31"/>
      <c r="C25" s="31"/>
      <c r="D25" s="31"/>
      <c r="E25" s="31"/>
      <c r="F25" s="31"/>
      <c r="G25" s="31"/>
      <c r="H25" s="39"/>
      <c r="I25" s="31"/>
    </row>
    <row r="26" spans="1:9" ht="12.75">
      <c r="A26" s="31"/>
      <c r="B26" s="31"/>
      <c r="C26" s="31"/>
      <c r="D26" s="31"/>
      <c r="E26" s="31"/>
      <c r="F26" s="31"/>
      <c r="G26" s="31"/>
      <c r="H26" s="39"/>
      <c r="I26" s="31"/>
    </row>
    <row r="27" spans="1:10" ht="12.75">
      <c r="A27" s="31"/>
      <c r="B27" s="31" t="s">
        <v>73</v>
      </c>
      <c r="C27" s="31">
        <v>2591</v>
      </c>
      <c r="D27" s="31">
        <v>965</v>
      </c>
      <c r="E27" s="31">
        <v>2085</v>
      </c>
      <c r="F27" s="42">
        <v>2127</v>
      </c>
      <c r="G27" s="48"/>
      <c r="H27" s="49"/>
      <c r="I27" s="48"/>
      <c r="J27" t="s">
        <v>75</v>
      </c>
    </row>
    <row r="28" spans="1:9" ht="12.75">
      <c r="A28" s="31"/>
      <c r="B28" s="31"/>
      <c r="C28" s="31"/>
      <c r="D28" s="31"/>
      <c r="E28" s="31"/>
      <c r="F28" s="42"/>
      <c r="G28" s="40"/>
      <c r="H28" s="41"/>
      <c r="I28" s="40"/>
    </row>
    <row r="29" spans="1:9" ht="12.75">
      <c r="A29" s="31"/>
      <c r="B29" s="31"/>
      <c r="C29" s="31"/>
      <c r="D29" s="31"/>
      <c r="E29" s="31"/>
      <c r="F29" s="42"/>
      <c r="G29" s="40"/>
      <c r="H29" s="41"/>
      <c r="I29" s="40"/>
    </row>
    <row r="30" spans="1:9" ht="12.75">
      <c r="A30" s="31"/>
      <c r="B30" s="31"/>
      <c r="C30" s="31"/>
      <c r="D30" s="31"/>
      <c r="E30" s="31"/>
      <c r="F30" s="42"/>
      <c r="G30" s="40"/>
      <c r="H30" s="41"/>
      <c r="I30" s="40"/>
    </row>
    <row r="31" spans="1:9" ht="12.75">
      <c r="A31" s="31"/>
      <c r="B31" s="31"/>
      <c r="C31" s="31"/>
      <c r="D31" s="31"/>
      <c r="E31" s="31"/>
      <c r="F31" s="42"/>
      <c r="G31" s="40"/>
      <c r="H31" s="41"/>
      <c r="I31" s="40"/>
    </row>
    <row r="32" spans="1:9" ht="12.75">
      <c r="A32" s="31"/>
      <c r="B32" s="31"/>
      <c r="C32" s="31"/>
      <c r="D32" s="31"/>
      <c r="E32" s="31"/>
      <c r="F32" s="42"/>
      <c r="G32" s="40"/>
      <c r="H32" s="41"/>
      <c r="I32" s="40"/>
    </row>
    <row r="33" spans="1:9" ht="12.75">
      <c r="A33" s="31"/>
      <c r="B33" s="31"/>
      <c r="C33" s="31"/>
      <c r="D33" s="31"/>
      <c r="E33" s="31"/>
      <c r="F33" s="42"/>
      <c r="G33" s="40"/>
      <c r="H33" s="41"/>
      <c r="I33" s="40"/>
    </row>
    <row r="34" spans="1:9" ht="12.75">
      <c r="A34" s="31"/>
      <c r="B34" s="31"/>
      <c r="C34" s="31"/>
      <c r="D34" s="31"/>
      <c r="E34" s="31"/>
      <c r="F34" s="42"/>
      <c r="G34" s="40"/>
      <c r="H34" s="41"/>
      <c r="I34" s="40"/>
    </row>
    <row r="35" spans="1:9" ht="12.75">
      <c r="A35" s="31"/>
      <c r="B35" s="31"/>
      <c r="C35" s="31"/>
      <c r="D35" s="31"/>
      <c r="E35" s="31"/>
      <c r="F35" s="42"/>
      <c r="G35" s="40"/>
      <c r="H35" s="41"/>
      <c r="I35" s="40"/>
    </row>
    <row r="36" spans="1:10" ht="12.75">
      <c r="A36" s="31"/>
      <c r="B36" s="31" t="s">
        <v>76</v>
      </c>
      <c r="C36" s="31">
        <v>150</v>
      </c>
      <c r="D36" s="31">
        <v>599</v>
      </c>
      <c r="E36" s="31">
        <v>711</v>
      </c>
      <c r="F36" s="42">
        <v>725</v>
      </c>
      <c r="G36" s="40">
        <f>F36*1.02+G38</f>
        <v>375.5</v>
      </c>
      <c r="H36" s="43">
        <f>G36*1.02</f>
        <v>383.01</v>
      </c>
      <c r="I36" s="44">
        <f>H36*1.02</f>
        <v>390.6702</v>
      </c>
      <c r="J36" t="s">
        <v>75</v>
      </c>
    </row>
    <row r="37" spans="1:9" ht="12.75">
      <c r="A37" s="31"/>
      <c r="B37" s="31" t="s">
        <v>88</v>
      </c>
      <c r="C37" s="31">
        <f aca="true" t="shared" si="0" ref="C37:I37">C27+C36</f>
        <v>2741</v>
      </c>
      <c r="D37" s="31">
        <f t="shared" si="0"/>
        <v>1564</v>
      </c>
      <c r="E37" s="31">
        <f t="shared" si="0"/>
        <v>2796</v>
      </c>
      <c r="F37" s="42">
        <f t="shared" si="0"/>
        <v>2852</v>
      </c>
      <c r="G37" s="40">
        <f t="shared" si="0"/>
        <v>375.5</v>
      </c>
      <c r="H37" s="44">
        <f t="shared" si="0"/>
        <v>383.01</v>
      </c>
      <c r="I37" s="44">
        <f t="shared" si="0"/>
        <v>390.6702</v>
      </c>
    </row>
    <row r="38" ht="12.75">
      <c r="G38">
        <v>-364</v>
      </c>
    </row>
    <row r="41" ht="12.75">
      <c r="D41" s="58" t="s">
        <v>127</v>
      </c>
    </row>
  </sheetData>
  <sheetProtection/>
  <mergeCells count="4">
    <mergeCell ref="B3:B4"/>
    <mergeCell ref="A3:A4"/>
    <mergeCell ref="A1:H1"/>
    <mergeCell ref="C3:I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125" style="0" customWidth="1"/>
    <col min="2" max="2" width="25.375" style="0" customWidth="1"/>
    <col min="3" max="3" width="21.125" style="0" customWidth="1"/>
    <col min="4" max="4" width="9.875" style="0" customWidth="1"/>
    <col min="5" max="5" width="20.375" style="0" customWidth="1"/>
    <col min="6" max="6" width="12.50390625" style="0" customWidth="1"/>
    <col min="9" max="9" width="10.50390625" style="0" customWidth="1"/>
  </cols>
  <sheetData>
    <row r="1" spans="1:6" ht="26.25" customHeight="1">
      <c r="A1" s="105" t="s">
        <v>63</v>
      </c>
      <c r="B1" s="105"/>
      <c r="C1" s="105"/>
      <c r="D1" s="105"/>
      <c r="E1" s="105"/>
      <c r="F1" s="105"/>
    </row>
    <row r="2" ht="12.75">
      <c r="E2" s="30" t="s">
        <v>62</v>
      </c>
    </row>
    <row r="3" spans="1:6" ht="51.75" customHeight="1">
      <c r="A3" s="31" t="s">
        <v>59</v>
      </c>
      <c r="B3" s="31" t="s">
        <v>60</v>
      </c>
      <c r="C3" s="32" t="s">
        <v>99</v>
      </c>
      <c r="D3" s="32" t="s">
        <v>100</v>
      </c>
      <c r="E3" s="45" t="s">
        <v>61</v>
      </c>
      <c r="F3" s="31" t="s">
        <v>101</v>
      </c>
    </row>
    <row r="4" spans="1:6" ht="12.75">
      <c r="A4" s="31"/>
      <c r="B4" s="31"/>
      <c r="C4" s="31"/>
      <c r="D4" s="31"/>
      <c r="E4" s="31"/>
      <c r="F4" s="31"/>
    </row>
    <row r="5" spans="1:8" ht="12.75">
      <c r="A5" s="31"/>
      <c r="B5" s="31"/>
      <c r="C5" s="31"/>
      <c r="D5" s="31"/>
      <c r="E5" s="31"/>
      <c r="F5" s="31"/>
      <c r="H5" s="58" t="s">
        <v>128</v>
      </c>
    </row>
    <row r="6" spans="1:8" ht="12.75">
      <c r="A6" s="31"/>
      <c r="B6" s="31"/>
      <c r="C6" s="31"/>
      <c r="D6" s="31"/>
      <c r="E6" s="31"/>
      <c r="F6" s="31"/>
      <c r="G6" t="s">
        <v>97</v>
      </c>
      <c r="H6" t="s">
        <v>64</v>
      </c>
    </row>
    <row r="7" spans="1:9" ht="12.75">
      <c r="A7" s="31"/>
      <c r="B7" s="31"/>
      <c r="C7" s="31"/>
      <c r="D7" s="31"/>
      <c r="E7" s="31"/>
      <c r="F7" s="31"/>
      <c r="H7" s="46" t="s">
        <v>65</v>
      </c>
      <c r="I7" s="102" t="s">
        <v>79</v>
      </c>
    </row>
    <row r="8" spans="1:9" ht="12.75">
      <c r="A8" s="31"/>
      <c r="B8" s="31"/>
      <c r="C8" s="31"/>
      <c r="D8" s="31"/>
      <c r="E8" s="31"/>
      <c r="F8" s="31"/>
      <c r="H8" s="46" t="s">
        <v>66</v>
      </c>
      <c r="I8" s="102"/>
    </row>
    <row r="9" spans="1:8" ht="12.75">
      <c r="A9" s="31"/>
      <c r="B9" s="31"/>
      <c r="C9" s="31"/>
      <c r="D9" s="31"/>
      <c r="E9" s="31"/>
      <c r="F9" s="31"/>
      <c r="G9" t="s">
        <v>95</v>
      </c>
      <c r="H9" t="s">
        <v>67</v>
      </c>
    </row>
    <row r="10" spans="1:8" ht="12.75">
      <c r="A10" s="31"/>
      <c r="B10" s="31"/>
      <c r="C10" s="31"/>
      <c r="D10" s="31"/>
      <c r="E10" s="31"/>
      <c r="F10" s="31"/>
      <c r="G10" t="s">
        <v>96</v>
      </c>
      <c r="H10" t="s">
        <v>68</v>
      </c>
    </row>
    <row r="11" spans="1:8" ht="12.75">
      <c r="A11" s="31"/>
      <c r="B11" s="31"/>
      <c r="C11" s="31"/>
      <c r="D11" s="31"/>
      <c r="E11" s="31"/>
      <c r="F11" s="31"/>
      <c r="H11" s="46" t="s">
        <v>69</v>
      </c>
    </row>
    <row r="12" spans="1:8" ht="12.75">
      <c r="A12" s="31"/>
      <c r="B12" s="31"/>
      <c r="C12" s="31"/>
      <c r="D12" s="31"/>
      <c r="E12" s="31"/>
      <c r="F12" s="31"/>
      <c r="H12" s="46" t="s">
        <v>70</v>
      </c>
    </row>
    <row r="13" spans="1:8" ht="12.75">
      <c r="A13" s="31"/>
      <c r="B13" s="31"/>
      <c r="C13" s="31"/>
      <c r="D13" s="31"/>
      <c r="E13" s="31"/>
      <c r="F13" s="31"/>
      <c r="G13" t="s">
        <v>98</v>
      </c>
      <c r="H13" t="s">
        <v>77</v>
      </c>
    </row>
    <row r="14" spans="1:8" ht="12.75">
      <c r="A14" s="31"/>
      <c r="B14" s="31"/>
      <c r="C14" s="31"/>
      <c r="D14" s="31"/>
      <c r="E14" s="31"/>
      <c r="F14" s="31"/>
      <c r="G14" t="s">
        <v>97</v>
      </c>
      <c r="H14" t="s">
        <v>78</v>
      </c>
    </row>
    <row r="15" spans="1:6" ht="12.75">
      <c r="A15" s="31"/>
      <c r="B15" s="31"/>
      <c r="C15" s="31"/>
      <c r="D15" s="31"/>
      <c r="E15" s="31"/>
      <c r="F15" s="31"/>
    </row>
    <row r="16" spans="1:6" ht="12.75">
      <c r="A16" s="31"/>
      <c r="B16" s="31"/>
      <c r="C16" s="31"/>
      <c r="D16" s="31"/>
      <c r="E16" s="31"/>
      <c r="F16" s="31"/>
    </row>
    <row r="17" spans="1:6" ht="12.75">
      <c r="A17" s="31"/>
      <c r="B17" s="31"/>
      <c r="C17" s="31"/>
      <c r="D17" s="31"/>
      <c r="E17" s="31"/>
      <c r="F17" s="31"/>
    </row>
    <row r="18" spans="1:8" ht="12.75">
      <c r="A18" s="31"/>
      <c r="B18" s="31"/>
      <c r="C18" s="31"/>
      <c r="D18" s="31"/>
      <c r="E18" s="31"/>
      <c r="F18" s="31"/>
      <c r="H18" t="s">
        <v>93</v>
      </c>
    </row>
    <row r="19" spans="1:8" ht="12.75">
      <c r="A19" s="31"/>
      <c r="B19" s="31"/>
      <c r="C19" s="31"/>
      <c r="D19" s="31"/>
      <c r="E19" s="31"/>
      <c r="F19" s="31"/>
      <c r="H19" t="s">
        <v>94</v>
      </c>
    </row>
    <row r="20" spans="1:6" ht="12.75">
      <c r="A20" s="31"/>
      <c r="B20" s="31"/>
      <c r="C20" s="31"/>
      <c r="D20" s="31"/>
      <c r="E20" s="31"/>
      <c r="F20" s="31"/>
    </row>
    <row r="21" spans="1:6" ht="12.75">
      <c r="A21" s="31"/>
      <c r="B21" s="31"/>
      <c r="C21" s="31"/>
      <c r="D21" s="31"/>
      <c r="E21" s="31"/>
      <c r="F21" s="31"/>
    </row>
    <row r="22" spans="1:6" ht="12.75">
      <c r="A22" s="31"/>
      <c r="B22" s="31"/>
      <c r="C22" s="31"/>
      <c r="D22" s="31"/>
      <c r="E22" s="31"/>
      <c r="F22" s="31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31"/>
      <c r="B26" s="31"/>
      <c r="C26" s="31"/>
      <c r="D26" s="31"/>
      <c r="E26" s="31"/>
      <c r="F26" s="31"/>
    </row>
  </sheetData>
  <sheetProtection/>
  <mergeCells count="2">
    <mergeCell ref="I7:I8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Nadya</cp:lastModifiedBy>
  <cp:lastPrinted>2012-11-01T08:09:35Z</cp:lastPrinted>
  <dcterms:created xsi:type="dcterms:W3CDTF">2006-05-22T04:03:49Z</dcterms:created>
  <dcterms:modified xsi:type="dcterms:W3CDTF">2012-11-01T08:09:37Z</dcterms:modified>
  <cp:category/>
  <cp:version/>
  <cp:contentType/>
  <cp:contentStatus/>
</cp:coreProperties>
</file>