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tabRatio="810" activeTab="0"/>
  </bookViews>
  <sheets>
    <sheet name="краткосрочный 2014" sheetId="1" r:id="rId1"/>
    <sheet name="среднесрочный 2015-2017" sheetId="2" r:id="rId2"/>
    <sheet name="долгосрочный 2018-2025" sheetId="3" r:id="rId3"/>
    <sheet name="Лист1" sheetId="4" state="hidden" r:id="rId4"/>
  </sheets>
  <externalReferences>
    <externalReference r:id="rId7"/>
    <externalReference r:id="rId8"/>
  </externalReferences>
  <definedNames>
    <definedName name="_xlnm.Print_Titles" localSheetId="2">'долгосрочный 2018-2025'!$4:$5</definedName>
    <definedName name="_xlnm.Print_Titles" localSheetId="0">'краткосрочный 2014'!$4:$4</definedName>
    <definedName name="_xlnm.Print_Titles" localSheetId="1">'среднесрочный 2015-2017'!$4:$5</definedName>
    <definedName name="_xlnm.Print_Area" localSheetId="2">'долгосрочный 2018-2025'!$A$1:$K$338</definedName>
    <definedName name="_xlnm.Print_Area" localSheetId="0">'краткосрочный 2014'!$A$2:$C$312</definedName>
    <definedName name="_xlnm.Print_Area" localSheetId="1">'среднесрочный 2015-2017'!$A$1:$F$346</definedName>
  </definedNames>
  <calcPr fullCalcOnLoad="1"/>
</workbook>
</file>

<file path=xl/sharedStrings.xml><?xml version="1.0" encoding="utf-8"?>
<sst xmlns="http://schemas.openxmlformats.org/spreadsheetml/2006/main" count="1301" uniqueCount="243">
  <si>
    <t>Наименование мероприятий</t>
  </si>
  <si>
    <t>Образование</t>
  </si>
  <si>
    <t>Итого по образованию</t>
  </si>
  <si>
    <t>Социальная защита населения</t>
  </si>
  <si>
    <t>Итого по социальной защите населения</t>
  </si>
  <si>
    <t>Здравоохранение</t>
  </si>
  <si>
    <t>Итого</t>
  </si>
  <si>
    <t>Гражданское сообщество</t>
  </si>
  <si>
    <t>2.Создание территориального общественного самоуправления в г. Березовском</t>
  </si>
  <si>
    <t>Приобретение мебели для служебных помещений</t>
  </si>
  <si>
    <t>Канцелярские товары для комитетов ТОС</t>
  </si>
  <si>
    <t>3.Обеспечение деятельности органов территориального общественного самоуправления</t>
  </si>
  <si>
    <t>Обеспечение методическими, справочными материалами руководителей и активистов ТОС</t>
  </si>
  <si>
    <t>Поощрение руководителей и активистов ТОС</t>
  </si>
  <si>
    <t>Проведение городских конкурсов среди ТОС: "Лучший двор, подъезд, балкон"; "Новый год 2010"; "Выставка-конкурс детских рисунков"; "Мисс ТОС"</t>
  </si>
  <si>
    <t xml:space="preserve">Проведение  конкурса социально-значимых проектов </t>
  </si>
  <si>
    <t>4.Помощь в создании и работе новым общественным организациям, партиям, движениям</t>
  </si>
  <si>
    <t>Обеспечение информационным материалом</t>
  </si>
  <si>
    <t>Градостроительная политика</t>
  </si>
  <si>
    <t>Разработка проектно-сметной документации объектов</t>
  </si>
  <si>
    <t>Жилищное строительство</t>
  </si>
  <si>
    <t>Итого по градостроительной политике</t>
  </si>
  <si>
    <t>Всего по гражданскому сообществу</t>
  </si>
  <si>
    <t>Охрана окружающей среды</t>
  </si>
  <si>
    <t>Экологическое образование и воспитание, включая проведение ежегодной акции "Дни защиты от экологической опасности"</t>
  </si>
  <si>
    <t>Жилищно-коммунальное хозяйство</t>
  </si>
  <si>
    <t>Малый бизнес</t>
  </si>
  <si>
    <t>Расширение на базе центра поддержки предпринимательства консультационных, информационных, юридических и др. видов услуг</t>
  </si>
  <si>
    <t>Финансово-кредитная поддержка малого предпринимательства</t>
  </si>
  <si>
    <t>Повышение эффективности деятельности администрации города, содействие в реализации муниципальной программы</t>
  </si>
  <si>
    <t>Развитие молодежного предпринимательства</t>
  </si>
  <si>
    <t>Всего по малому бизнесу</t>
  </si>
  <si>
    <t>Арендная плата за помещение и плата за коммунальные услуги</t>
  </si>
  <si>
    <t>Физкультура, спорт и туризм</t>
  </si>
  <si>
    <t>Занятость населения</t>
  </si>
  <si>
    <t>Проведение ярмарок вакансий для безработных граждан</t>
  </si>
  <si>
    <t>Организация общественных работ</t>
  </si>
  <si>
    <t>Организация временного трудоустройства несовершеннолетних граждан в возрасте от 14 до 18 лет</t>
  </si>
  <si>
    <t>Организация временного трудоустройства безработных граждан в возрасте от 18 до 20 лет из числа выпускников учреждений Н и СПО, ищущих работу впервые</t>
  </si>
  <si>
    <t>Организация временного трудоустройства безработных граждан, испытывающих трудности в поиске работы</t>
  </si>
  <si>
    <t>Направление на профессиональное обучение безработных граждан</t>
  </si>
  <si>
    <t>Проведение профессиональной ориентации</t>
  </si>
  <si>
    <t>Психологическая поддержка безработных граждан</t>
  </si>
  <si>
    <t>Социальная адаптация безработных граждан на рынке труда</t>
  </si>
  <si>
    <t>Содействие самозанятости безработных граждан и стимулирование создания ими дополнительных рабочих мест для трудоустройства безработных граждан</t>
  </si>
  <si>
    <t>Информирование населения и работодателей о положении на рынке труда</t>
  </si>
  <si>
    <t>Социальная поддержка безработных граждан</t>
  </si>
  <si>
    <t>Повышение квалификации и стажировка персонала центра занятости населения</t>
  </si>
  <si>
    <t>Итого по занятости населения</t>
  </si>
  <si>
    <t>Культура и кино</t>
  </si>
  <si>
    <t>Обеспечение образовательных учреждений автоматической пожарной сигнализацией, противопожарным инвентарем, обслуживание АПС и кнопок тревожного вызова</t>
  </si>
  <si>
    <t>Всего</t>
  </si>
  <si>
    <t xml:space="preserve">Укрепление материально- технической базы образовательных учреждений </t>
  </si>
  <si>
    <t>МБ</t>
  </si>
  <si>
    <t>ОБ</t>
  </si>
  <si>
    <t>Таблица</t>
  </si>
  <si>
    <t>Внебюдж ср-ва</t>
  </si>
  <si>
    <t xml:space="preserve">Итого по культуре </t>
  </si>
  <si>
    <t>электроснабжение</t>
  </si>
  <si>
    <t>водоснабжение и водоотведение</t>
  </si>
  <si>
    <t>жилищный фонд</t>
  </si>
  <si>
    <t>теплоснабжение</t>
  </si>
  <si>
    <t>ИТОГО по ЖКХ</t>
  </si>
  <si>
    <t>Внебюдж.ср</t>
  </si>
  <si>
    <t>Строительство лыжной базы в посёлке.ш.Южная</t>
  </si>
  <si>
    <t>Строительство типовых домиков для проживания отдыхающих</t>
  </si>
  <si>
    <t>Строительство дельтапланерного клуба в п.Барзас</t>
  </si>
  <si>
    <t>Капитальный ремонт поликлиники №2</t>
  </si>
  <si>
    <t>Собств. ср-ва</t>
  </si>
  <si>
    <t>ВБ</t>
  </si>
  <si>
    <t>Собствен. Ср-ва</t>
  </si>
  <si>
    <t>Всго</t>
  </si>
  <si>
    <t>Обеспечение правопорядка</t>
  </si>
  <si>
    <t>Итого по здравоохранению</t>
  </si>
  <si>
    <t>Итого по охране окружающей среды</t>
  </si>
  <si>
    <t>Собствен. ср-ва</t>
  </si>
  <si>
    <t>Потребительский рынок</t>
  </si>
  <si>
    <t>Федеральный бюджет</t>
  </si>
  <si>
    <t>Областной бюджет</t>
  </si>
  <si>
    <t xml:space="preserve"> </t>
  </si>
  <si>
    <t>Обеспечение образовательных учреждений автоматической пожарной сигнализацией, противопожарным инвентарем, техническое обследование конструкций, обслуживание АПС и кнопок тревожного вызова</t>
  </si>
  <si>
    <t>Капитальный ремонт поликлиники №1(2-го,1-го этажей)</t>
  </si>
  <si>
    <t>Осуществление деятельности по обращению с ртутьсодержащими отходами</t>
  </si>
  <si>
    <t>1.Управление отходами и охрана земель</t>
  </si>
  <si>
    <t>Организация и проведение молодежной экономической игры</t>
  </si>
  <si>
    <t>Создание и ведение электронного объмена данных ИСОГД</t>
  </si>
  <si>
    <t>Ведение адресного реестра города</t>
  </si>
  <si>
    <t>Корректировка проектов развития территорий микрорайонов</t>
  </si>
  <si>
    <t>Разработка новых проектов застройки территорий (включая гос. экспертизу проектов, межевание территорий)</t>
  </si>
  <si>
    <t>Реализация мероприятий ДЦП  «Развитие системы образования Березовского городского округа» (проведение третьего часа физкультуры в бассейне)</t>
  </si>
  <si>
    <t xml:space="preserve">Комплектование библиотечного фонда, подписка. Приобретение библиотечного оборудования </t>
  </si>
  <si>
    <t>в том числе по годам</t>
  </si>
  <si>
    <t>Реализация ДЦП "Безопасность дорожного движения"</t>
  </si>
  <si>
    <t>Программа "Дополнительные мероприятия по содействию занятости населения, направленные на снижение напряженности на рынке труда Кемеровской области"</t>
  </si>
  <si>
    <t xml:space="preserve">Перечень проектов КИПа </t>
  </si>
  <si>
    <t>Итого по ЖКХ</t>
  </si>
  <si>
    <t>Образовательная и консультационная поддержка субъектов малого и среднего предпринимательства</t>
  </si>
  <si>
    <t>Организация временного трудоустройства безработных граждан в возрасте от 18 до 20 лет из числа выпускников учреждений НПО и СПО, ищущих работу впервые</t>
  </si>
  <si>
    <t>Пропаганда сущности и значимости территориального общественного самоуправления (ТОС) в системе городского самоуправления</t>
  </si>
  <si>
    <t>Итого по Гражданскому сообщесту</t>
  </si>
  <si>
    <t>Итого по Обеспечению правопорядка</t>
  </si>
  <si>
    <t>Городской бюджет</t>
  </si>
  <si>
    <t>Источники финансирования</t>
  </si>
  <si>
    <t>Капитальный и текущий ремонт объектов образовательных учреждений</t>
  </si>
  <si>
    <t>Техническое перевооружение кислородоснабжения</t>
  </si>
  <si>
    <t>Сохранение и развитие культуры в рамках реализации мероприятий муниципальной программы "Развитие сферы культуры Березовского городского округа"</t>
  </si>
  <si>
    <t>Обеспечение методическими, справочными материалами руководителей и активистов органов территориального общественного самоуправления</t>
  </si>
  <si>
    <t>1.Эколого-просветительская деятельность</t>
  </si>
  <si>
    <t>2.Обеспечение экологической безопасности</t>
  </si>
  <si>
    <t>Внебюдж.ср-ва</t>
  </si>
  <si>
    <t>Итого по малому бизнесу</t>
  </si>
  <si>
    <t>Строительство пекарни</t>
  </si>
  <si>
    <t>Итого по потребительскому рынку</t>
  </si>
  <si>
    <t>Долгосрочный</t>
  </si>
  <si>
    <t>Итого по физкультуре, спорту и туризму</t>
  </si>
  <si>
    <t>Корректировка правил землепользования и застройки Березовского городского округа</t>
  </si>
  <si>
    <t>Обеспечение программно-техническими комплексами для ведения информационной системы обеспечения градостроительной деятельности (ИСОГД)</t>
  </si>
  <si>
    <t>Организация и проведение обучения и повышения квалификации специалистов обеспечивающих функционирование информационной системы обеспечения градостроительной деятельности</t>
  </si>
  <si>
    <t>Организация работ по созданию плана инженерных сетей Березовского городского округа</t>
  </si>
  <si>
    <t>Организация работ по созданию адресного реестра  Березовского городского округа</t>
  </si>
  <si>
    <t>Строительство торгового центра (ООО "Холидей")</t>
  </si>
  <si>
    <t>Строительство магазина (ИП Волков)</t>
  </si>
  <si>
    <t>Строительство автозаправочной станции (ООО "Кемеровонефтепродукт")</t>
  </si>
  <si>
    <t>Строительство станции технического обслуживания на 5 постов (по ул.Пионерская)</t>
  </si>
  <si>
    <t>Строительство розничного рынка (ИП Потапов)</t>
  </si>
  <si>
    <t>2. Развитие малого и среднего бизнеса</t>
  </si>
  <si>
    <t>2. Развитие новых видов производств</t>
  </si>
  <si>
    <t>1. Развитие и модернизация профильной отрасли - добыча полнзных ископаемых</t>
  </si>
  <si>
    <t>Строительство завода глубокой переработки углеводородов</t>
  </si>
  <si>
    <t>Производство железобетонных изделий методом вертикального вибропрессования для транспортного, гражданского и промышленного строительства на базе ООО "БДСУ"</t>
  </si>
  <si>
    <t>Развитие производства гофротары</t>
  </si>
  <si>
    <t>3. Развитие малого и среднего бизнеса</t>
  </si>
  <si>
    <t>Внебюдж. ср-ва</t>
  </si>
  <si>
    <t>Сохранение и укрепление здоровья обучающихся и воспитанников в рамках реализации мероприятий МП «Развитие системы образования Березовского городского округа»</t>
  </si>
  <si>
    <t xml:space="preserve">Предоставление грантов образовательным учреждениям за высокий уровень качества предоставления услуг в рамках реализации мероприятий МП «Развитие системы образования Березовского городского округа» </t>
  </si>
  <si>
    <t xml:space="preserve">Организация отдыха и оздоровление детей в лагерях с дневным пребыванием  в рамках реализации мероприятий МП «Развитие системы образования Березовского городского округа» </t>
  </si>
  <si>
    <t>Долгосрочный план мероприятий социально-экономического развития Березовского городского округа</t>
  </si>
  <si>
    <t>Капитальный и текущий ремонт учреждений культуры, в т.ч.</t>
  </si>
  <si>
    <t>Кап. ремонт кровли, зрительного зала филиала клуба "Южный", кап. ремонт электропроводки, вентиляции перекрытий ДК "Шахтеров", разработка ПСД механического оборудования сцены зрительного зала ДК "Шахтеров"</t>
  </si>
  <si>
    <t>Кап. ремонт системы отопления, ремонт фасада, благоустройство территории, установка ограждения вокруг Центральной городской библиотеки</t>
  </si>
  <si>
    <t>Ремонт помещений выставочных залов Городского музея</t>
  </si>
  <si>
    <t>Замена оконных блоков, строительство эвакуационного выхода с 3-го этажа, ремонт потолочных перекрытий, установка ограждений вокруг МБОУ ДОД "ДШИ №14"</t>
  </si>
  <si>
    <t>Благоустройство территории, ремонт отопительной системы, кровли, помещений Управления культуры</t>
  </si>
  <si>
    <t>Кап. ремонт филиала "Южный" и ДК "Шахтеров"</t>
  </si>
  <si>
    <t>Ремонт фасада и установка ограждения вокруг Центральной городской библиотеки, строительство библиотеки "Позитив"в пос. шахты "Южная", ремонт кровли библиотеки "Родник"</t>
  </si>
  <si>
    <t>Ремонт конценртного зала, классов, коридоров (путей эвакуации) МБОУ ДОД "ДШИ №14"</t>
  </si>
  <si>
    <t>Кап. ремонт здания МБОУ ДОД "ДШИ №91"</t>
  </si>
  <si>
    <t>Строительство Дома культуры в пос. Барзас</t>
  </si>
  <si>
    <t>Капитальный ремонт инфекционного отделения МБУЗ "Центральная городская больница"</t>
  </si>
  <si>
    <t>Капитальный ремонт подвальных помещений стационара МБУЗ "Центральная городская больница"</t>
  </si>
  <si>
    <t>Капитальный ремонт поликлиники №1</t>
  </si>
  <si>
    <t>Реализация мер социальной поддержки отдельных категорий граждан</t>
  </si>
  <si>
    <t>Реализация дополнительных мероприятий, направленных на повышенных качества населения</t>
  </si>
  <si>
    <t>Капитальный ремонт котельных, строительство, реконструкция и капитальный ремонт сетей теплоснабжения</t>
  </si>
  <si>
    <t>Строительство, реконструкция и капитальный ремонт объектов электроснабжения</t>
  </si>
  <si>
    <t>Строительство, реконструкция и капитальный ремонт объектов систем водоснабжения и водоотведения</t>
  </si>
  <si>
    <t xml:space="preserve">Строительство, реконструкция и капитальный ремонт объектов систем водоснабжения и водоотведения                          </t>
  </si>
  <si>
    <t>Финансовая поддержка субъектов малого и среднего предпринимательства</t>
  </si>
  <si>
    <t xml:space="preserve">Капитальный и текущий ремонт спортивных объектов </t>
  </si>
  <si>
    <t>Ремонт кабинетов в МБУК "ГЦТиД"</t>
  </si>
  <si>
    <t>Развитие учрежедний культуры, поддержка национальных и других общественных организаций, проживающих на территории города</t>
  </si>
  <si>
    <t>Организация профилактики, обеспечение льготными медикаментами отдельных категорий граждан в рамках реализации мероприятий муниципальной программы «Здоровье Березовчан»</t>
  </si>
  <si>
    <t>Содействие формированию положительного имиджа предпринимательской деятельности</t>
  </si>
  <si>
    <t>Капитальный и текущий ремонт спортивных объектов МБУ «КДЮСШ» (кап. и тек.ремонт помещений лыжной базы, реконструкция 2-го этажа  лыжной базы, кап. ремонт кровли, установка ограждений спортзала на ул.Волкова)</t>
  </si>
  <si>
    <t xml:space="preserve">Финансовая поддержка ООО «Бассейн «Дельфин»  </t>
  </si>
  <si>
    <t xml:space="preserve">Капитальный ремонт зданий, сооружений и инженерных сетей образовательных учреждений </t>
  </si>
  <si>
    <t>Капитальный ремонт жилых домов и муниципальных квартир</t>
  </si>
  <si>
    <t xml:space="preserve">Капитальный ремонт жилых домов и муниципальных квартир             </t>
  </si>
  <si>
    <t>4. Развитие инновационных производств</t>
  </si>
  <si>
    <t>5. Содействие занятости населения</t>
  </si>
  <si>
    <t xml:space="preserve">6. Развитие и модернизация жилищного фонда </t>
  </si>
  <si>
    <t>Внедрение научных разработок КемТИППа в  развитие ООО "Конфалье+"</t>
  </si>
  <si>
    <t>Среднесрочный план мероприятий социально-экономического развития Березовского городского округа</t>
  </si>
  <si>
    <t>Строительство зоны отдыха "Вектор"</t>
  </si>
  <si>
    <t>3. Развитие инновационных производств</t>
  </si>
  <si>
    <t>Внедрение высокотехнологичных защитных покрытий из композитных полимерных материалов и металлов</t>
  </si>
  <si>
    <t xml:space="preserve">4. Развитие и модернизация жилищного фонда </t>
  </si>
  <si>
    <t>Краткосрочный план мероприятий социально-экономического развития Березовского городского округа</t>
  </si>
  <si>
    <t>Объем финансирования 2014 год, млн. руб.</t>
  </si>
  <si>
    <t>Объем финансирования 2015 –2017г.г. всего, млн. руб.</t>
  </si>
  <si>
    <t>Всего  по КП СЭР на 2015-2017 г.г.</t>
  </si>
  <si>
    <t>Объем финансирования 2018-2025г.г.всего, млн. руб.</t>
  </si>
  <si>
    <t>Всего  по КП СЭР на 2018-2025 г.г.</t>
  </si>
  <si>
    <t>Социальная поддержка обучающихся, воспитанников - вылата стипендий и премий обучающимся отличникам учебы, проведение конкурсов</t>
  </si>
  <si>
    <t>Социальная поддержка педагогов - выплаты молодым и заслуженным педагогам, проведение конкурсов</t>
  </si>
  <si>
    <t xml:space="preserve">Сохранение и укрепление здоровья обучающихся и воспитанников в рамках реализации мероприятий МП «Развитие системы образования Березовского городского округа» </t>
  </si>
  <si>
    <t>Ремонт теплотрассы по ул.Фурманова,5, подходящей к зданию флюрографии</t>
  </si>
  <si>
    <t>Кап. ремонт кровли, зрительного зала филиала клуба "Южный", кап. ремонт электропроводки, вентиляции перекрытий ДК "Шахтеров", разработка ПСД механического оборудования сцены зрительного зала ДК "Шахтеров". Капитальный ремонт филиала "Южный" и ДК "Шахтеров"</t>
  </si>
  <si>
    <t>Подготовка информационных материалов к справке о наличии полезных ископаемых для корректировки Генерального плана БГО</t>
  </si>
  <si>
    <t>дорожное хозяйство</t>
  </si>
  <si>
    <t>Строительство, реконструкция, капитальный и текущий ремонт горордских дорог, содержание городских дорог,  тротуаров, внутриквартальных проездов</t>
  </si>
  <si>
    <t>благоустройство</t>
  </si>
  <si>
    <t>энергосбережение и повышение энергетической
эффективности</t>
  </si>
  <si>
    <t>Проведение работ по повышению энергетической
эффективности</t>
  </si>
  <si>
    <t>Итого по КИПу 2014 год</t>
  </si>
  <si>
    <t>Всего  по КП СЭР на 2014 год</t>
  </si>
  <si>
    <t>Итого по КИПу 2015-2017 г.г.</t>
  </si>
  <si>
    <t>доступное и комфортное жилье</t>
  </si>
  <si>
    <t>Приобретение жилья на вторичном рынке</t>
  </si>
  <si>
    <t>Обеспечение жильем молодых семей</t>
  </si>
  <si>
    <t>Обеспечение жильем молодых семей (предоставление социальных выплат на приобретение жилья)</t>
  </si>
  <si>
    <t>Проведение работ по уличному освещению, озеленению и пр. благоустройству территории городского округа</t>
  </si>
  <si>
    <t xml:space="preserve">Проведение работ по уличному освещению, озеленению и прочему благоустройству </t>
  </si>
  <si>
    <t>Профессиональная подготовка женщин, находящихся в отпуске по уходу за ребенком до 3 лет</t>
  </si>
  <si>
    <t>Профессиональное обучение и дополнительное профессиональное образование незанятых пенсионеров</t>
  </si>
  <si>
    <t>Содействие трудоустройству многодетных родителей и родителей, воспитывающих детей-инвалидов</t>
  </si>
  <si>
    <t>Замена оконных блоков, строительство эвакуационного выхода с 3-го этажа, ремонт потолочных перекрытий, установка ограждений вокруг МБОУ ДОД "ДШИ №14". Ремонт концертного зала, ремонт классов, коридоров (путей эвакуации) МБОУ ДОД "ДШИ №14"</t>
  </si>
  <si>
    <t xml:space="preserve">Бугельный горнолыжный подъемник  </t>
  </si>
  <si>
    <t>Проектирование и строительство пристройки к МБУК "Городской музей" под фондохранилище</t>
  </si>
  <si>
    <t>Приобретение киноустановки для показа фильмов в 3D  в МБУК "ЦТиД"</t>
  </si>
  <si>
    <t>Капитальный ремонт помещений по ул.Мира, 13 под размещение детской поликлиники</t>
  </si>
  <si>
    <t>Капитальный ремонт системы отопления, кровли поликлиники №3</t>
  </si>
  <si>
    <t>Капитальный ремонт кровли женской консультации</t>
  </si>
  <si>
    <t>Замена оконных блоков, установка охранной сигнализации</t>
  </si>
  <si>
    <t>Разработка проектно-сметной документации на проведение капитального ремонта в помещении Поликлиники №2 под размещение наркологического диспансера</t>
  </si>
  <si>
    <t>Оборудование системой видеонаблюдения в стационаре круглосуточного пребывания МБУЗ "ЦГБ"</t>
  </si>
  <si>
    <t>Установка автоматической системы пожарной сигнализации в стационаре круглосуточного пребывания МБУЗ "ЦГБ"</t>
  </si>
  <si>
    <t>Капитальный ремонт кровли автохозяйства, материального склада, АХЧ</t>
  </si>
  <si>
    <t>Капитальный ремонт отделений 1-го этажа стационара круглосуточного пребывания МБУЗ "Центральная городская больница"</t>
  </si>
  <si>
    <t>Реализация государственной программы "Доступная среда" (оборудование туалетных комнат, установка сглаживающих устройств на пороги и пути следования, расширение дверных проемов, установка пандусов)</t>
  </si>
  <si>
    <t>Установка систем пожарной сигнализации в структурных подразделениях МБУЗ "Центральная городская больница"</t>
  </si>
  <si>
    <t>Замена полового покрытия на путях эвакуации в структурных подразделениях МБУЗ "Центральная городская больница" (2163 кв.м.)</t>
  </si>
  <si>
    <t>Замена аварийного дизель-генератора</t>
  </si>
  <si>
    <t>Приобретение автономных источников освещения путей эвакуации для стационара</t>
  </si>
  <si>
    <t>Обеспечение имуществом мобильного медицинского отряда</t>
  </si>
  <si>
    <t>Итого мероприятия СЭР на 2014 год</t>
  </si>
  <si>
    <t>Итого мероприятия СЭР на 2015-2017 гг.</t>
  </si>
  <si>
    <t>Итого мероприятия СЭР на 2018-2025 гг.</t>
  </si>
  <si>
    <t xml:space="preserve">Строительство жилого фонда </t>
  </si>
  <si>
    <t>Модернизация инфраструктуры</t>
  </si>
  <si>
    <t>5. Строительство социальной инфраструктуры</t>
  </si>
  <si>
    <t>Итого по КИПу 2018-2020 г.г.</t>
  </si>
  <si>
    <t>Мероприятия КП СЭР</t>
  </si>
  <si>
    <t>источник финансирования</t>
  </si>
  <si>
    <t>2018-2025</t>
  </si>
  <si>
    <t>ВСЕГО</t>
  </si>
  <si>
    <t>Средства федерального бюджета</t>
  </si>
  <si>
    <t>Средства бюджета субъекта РФ</t>
  </si>
  <si>
    <t>Средства городского бюджета</t>
  </si>
  <si>
    <t>Внебюджетные средства</t>
  </si>
  <si>
    <t>Собственные  средства</t>
  </si>
  <si>
    <t xml:space="preserve">ИТОГО </t>
  </si>
  <si>
    <t>Актуализация топографических материалов М1:500, формирование информационной базы объектов градостроительной деятельности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</si>
</sst>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-* #,##0.000_р_._-;\-* #,##0.000_р_._-;_-* &quot;-&quot;??_р_._-;_-@_-"/>
    <numFmt numFmtId="166" formatCode="_-* #,##0.000_р_._-;\-* #,##0.000_р_._-;_-* &quot;-&quot;???_р_._-;_-@_-"/>
    <numFmt numFmtId="167" formatCode="#,##0.000_ ;\-#,##0.000\ "/>
    <numFmt numFmtId="168" formatCode="#,##0.00_ ;\-#,##0.00\ "/>
    <numFmt numFmtId="169" formatCode="_-* #,##0.0000_р_._-;\-* #,##0.0000_р_._-;_-* &quot;-&quot;??_р_._-;_-@_-"/>
  </numFmts>
  <fonts count="50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i/>
      <sz val="12"/>
      <name val="Times New Roman"/>
      <family val="1"/>
    </font>
    <font>
      <b/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2" fillId="33" borderId="0" xfId="0" applyNumberFormat="1" applyFont="1" applyFill="1" applyAlignment="1">
      <alignment vertical="center" wrapText="1"/>
    </xf>
    <xf numFmtId="43" fontId="2" fillId="0" borderId="0" xfId="0" applyNumberFormat="1" applyFont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167" fontId="3" fillId="33" borderId="10" xfId="58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43" fontId="3" fillId="0" borderId="11" xfId="58" applyNumberFormat="1" applyFont="1" applyFill="1" applyBorder="1" applyAlignment="1">
      <alignment horizontal="center" vertical="center" wrapText="1"/>
    </xf>
    <xf numFmtId="167" fontId="3" fillId="0" borderId="11" xfId="58" applyNumberFormat="1" applyFont="1" applyFill="1" applyBorder="1" applyAlignment="1">
      <alignment horizontal="center" vertical="center" wrapText="1"/>
    </xf>
    <xf numFmtId="164" fontId="3" fillId="0" borderId="11" xfId="58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vertical="center" wrapText="1"/>
    </xf>
    <xf numFmtId="43" fontId="2" fillId="0" borderId="11" xfId="58" applyNumberFormat="1" applyFont="1" applyFill="1" applyBorder="1" applyAlignment="1">
      <alignment horizontal="center" vertical="center" wrapText="1"/>
    </xf>
    <xf numFmtId="164" fontId="2" fillId="0" borderId="11" xfId="58" applyNumberFormat="1" applyFont="1" applyFill="1" applyBorder="1" applyAlignment="1">
      <alignment horizontal="center" vertical="center" wrapText="1"/>
    </xf>
    <xf numFmtId="43" fontId="2" fillId="0" borderId="0" xfId="0" applyNumberFormat="1" applyFont="1" applyFill="1" applyBorder="1" applyAlignment="1">
      <alignment vertical="center" wrapText="1"/>
    </xf>
    <xf numFmtId="43" fontId="2" fillId="0" borderId="0" xfId="0" applyNumberFormat="1" applyFont="1" applyFill="1" applyAlignment="1">
      <alignment vertical="center" wrapText="1"/>
    </xf>
    <xf numFmtId="167" fontId="4" fillId="0" borderId="11" xfId="58" applyNumberFormat="1" applyFont="1" applyFill="1" applyBorder="1" applyAlignment="1">
      <alignment horizontal="center" vertical="center" wrapText="1"/>
    </xf>
    <xf numFmtId="164" fontId="4" fillId="0" borderId="11" xfId="58" applyNumberFormat="1" applyFont="1" applyFill="1" applyBorder="1" applyAlignment="1">
      <alignment horizontal="center" vertical="center" wrapText="1"/>
    </xf>
    <xf numFmtId="43" fontId="8" fillId="0" borderId="0" xfId="0" applyNumberFormat="1" applyFont="1" applyFill="1" applyBorder="1" applyAlignment="1">
      <alignment vertical="center" wrapText="1"/>
    </xf>
    <xf numFmtId="43" fontId="8" fillId="0" borderId="0" xfId="0" applyNumberFormat="1" applyFont="1" applyFill="1" applyAlignment="1">
      <alignment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43" fontId="3" fillId="33" borderId="11" xfId="60" applyFont="1" applyFill="1" applyBorder="1" applyAlignment="1">
      <alignment vertical="center" wrapText="1"/>
    </xf>
    <xf numFmtId="43" fontId="2" fillId="33" borderId="11" xfId="60" applyFont="1" applyFill="1" applyBorder="1" applyAlignment="1">
      <alignment vertical="center" wrapText="1"/>
    </xf>
    <xf numFmtId="164" fontId="8" fillId="0" borderId="11" xfId="58" applyNumberFormat="1" applyFont="1" applyFill="1" applyBorder="1" applyAlignment="1">
      <alignment horizontal="center" vertical="center" wrapText="1"/>
    </xf>
    <xf numFmtId="0" fontId="3" fillId="12" borderId="11" xfId="0" applyNumberFormat="1" applyFont="1" applyFill="1" applyBorder="1" applyAlignment="1">
      <alignment horizontal="center" vertical="center" wrapText="1"/>
    </xf>
    <xf numFmtId="164" fontId="3" fillId="12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3" fontId="3" fillId="33" borderId="10" xfId="58" applyNumberFormat="1" applyFont="1" applyFill="1" applyBorder="1" applyAlignment="1">
      <alignment vertical="center" wrapText="1"/>
    </xf>
    <xf numFmtId="43" fontId="2" fillId="33" borderId="11" xfId="58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43" fontId="2" fillId="33" borderId="0" xfId="0" applyNumberFormat="1" applyFont="1" applyFill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43" fontId="3" fillId="33" borderId="11" xfId="60" applyFont="1" applyFill="1" applyBorder="1" applyAlignment="1">
      <alignment horizontal="center" vertical="center" wrapText="1"/>
    </xf>
    <xf numFmtId="0" fontId="3" fillId="8" borderId="11" xfId="0" applyNumberFormat="1" applyFont="1" applyFill="1" applyBorder="1" applyAlignment="1">
      <alignment horizontal="center" vertical="center" wrapText="1"/>
    </xf>
    <xf numFmtId="167" fontId="3" fillId="8" borderId="11" xfId="58" applyNumberFormat="1" applyFont="1" applyFill="1" applyBorder="1" applyAlignment="1">
      <alignment horizontal="center" vertical="center" wrapText="1"/>
    </xf>
    <xf numFmtId="164" fontId="3" fillId="8" borderId="11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0" fontId="3" fillId="16" borderId="11" xfId="0" applyNumberFormat="1" applyFont="1" applyFill="1" applyBorder="1" applyAlignment="1">
      <alignment horizontal="center" vertical="center" wrapText="1"/>
    </xf>
    <xf numFmtId="167" fontId="3" fillId="16" borderId="11" xfId="58" applyNumberFormat="1" applyFont="1" applyFill="1" applyBorder="1" applyAlignment="1">
      <alignment horizontal="center" vertical="center" wrapText="1"/>
    </xf>
    <xf numFmtId="164" fontId="3" fillId="16" borderId="11" xfId="0" applyNumberFormat="1" applyFont="1" applyFill="1" applyBorder="1" applyAlignment="1">
      <alignment horizontal="center" vertical="center" wrapText="1"/>
    </xf>
    <xf numFmtId="164" fontId="2" fillId="12" borderId="11" xfId="0" applyNumberFormat="1" applyFont="1" applyFill="1" applyBorder="1" applyAlignment="1">
      <alignment horizontal="center" vertical="center" wrapText="1"/>
    </xf>
    <xf numFmtId="167" fontId="2" fillId="12" borderId="11" xfId="58" applyNumberFormat="1" applyFont="1" applyFill="1" applyBorder="1" applyAlignment="1">
      <alignment horizontal="center" vertical="center" wrapText="1"/>
    </xf>
    <xf numFmtId="164" fontId="2" fillId="33" borderId="0" xfId="0" applyNumberFormat="1" applyFont="1" applyFill="1" applyBorder="1" applyAlignment="1">
      <alignment vertical="center" wrapText="1"/>
    </xf>
    <xf numFmtId="0" fontId="2" fillId="33" borderId="0" xfId="0" applyNumberFormat="1" applyFont="1" applyFill="1" applyBorder="1" applyAlignment="1">
      <alignment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3" fontId="2" fillId="0" borderId="11" xfId="58" applyNumberFormat="1" applyFont="1" applyFill="1" applyBorder="1" applyAlignment="1">
      <alignment horizontal="right" vertical="center" wrapText="1"/>
    </xf>
    <xf numFmtId="43" fontId="4" fillId="0" borderId="11" xfId="58" applyNumberFormat="1" applyFont="1" applyFill="1" applyBorder="1" applyAlignment="1">
      <alignment horizontal="right"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2" fillId="34" borderId="0" xfId="0" applyNumberFormat="1" applyFont="1" applyFill="1" applyAlignment="1">
      <alignment vertical="center" wrapText="1"/>
    </xf>
    <xf numFmtId="43" fontId="2" fillId="33" borderId="0" xfId="0" applyNumberFormat="1" applyFont="1" applyFill="1" applyBorder="1" applyAlignment="1">
      <alignment vertical="center" wrapText="1"/>
    </xf>
    <xf numFmtId="0" fontId="3" fillId="12" borderId="11" xfId="0" applyNumberFormat="1" applyFont="1" applyFill="1" applyBorder="1" applyAlignment="1">
      <alignment vertical="center" wrapText="1"/>
    </xf>
    <xf numFmtId="167" fontId="3" fillId="12" borderId="10" xfId="58" applyNumberFormat="1" applyFont="1" applyFill="1" applyBorder="1" applyAlignment="1">
      <alignment horizontal="center" vertical="center" wrapText="1"/>
    </xf>
    <xf numFmtId="166" fontId="3" fillId="12" borderId="11" xfId="0" applyNumberFormat="1" applyFont="1" applyFill="1" applyBorder="1" applyAlignment="1">
      <alignment horizontal="center" vertical="center" wrapText="1"/>
    </xf>
    <xf numFmtId="166" fontId="2" fillId="12" borderId="11" xfId="0" applyNumberFormat="1" applyFont="1" applyFill="1" applyBorder="1" applyAlignment="1">
      <alignment horizontal="center" vertical="center" wrapText="1"/>
    </xf>
    <xf numFmtId="43" fontId="2" fillId="12" borderId="11" xfId="0" applyNumberFormat="1" applyFont="1" applyFill="1" applyBorder="1" applyAlignment="1">
      <alignment horizontal="center" vertical="center" wrapText="1"/>
    </xf>
    <xf numFmtId="167" fontId="3" fillId="12" borderId="11" xfId="58" applyNumberFormat="1" applyFont="1" applyFill="1" applyBorder="1" applyAlignment="1">
      <alignment horizontal="center" vertical="center" wrapText="1"/>
    </xf>
    <xf numFmtId="165" fontId="2" fillId="12" borderId="11" xfId="0" applyNumberFormat="1" applyFont="1" applyFill="1" applyBorder="1" applyAlignment="1">
      <alignment horizontal="center" vertical="center" wrapText="1"/>
    </xf>
    <xf numFmtId="0" fontId="3" fillId="10" borderId="12" xfId="0" applyNumberFormat="1" applyFont="1" applyFill="1" applyBorder="1" applyAlignment="1">
      <alignment horizontal="left" vertical="center" wrapText="1"/>
    </xf>
    <xf numFmtId="0" fontId="2" fillId="10" borderId="11" xfId="0" applyNumberFormat="1" applyFont="1" applyFill="1" applyBorder="1" applyAlignment="1">
      <alignment horizontal="center" vertical="center" wrapText="1"/>
    </xf>
    <xf numFmtId="164" fontId="2" fillId="10" borderId="11" xfId="0" applyNumberFormat="1" applyFont="1" applyFill="1" applyBorder="1" applyAlignment="1">
      <alignment horizontal="center" vertical="center" wrapText="1"/>
    </xf>
    <xf numFmtId="164" fontId="3" fillId="33" borderId="11" xfId="60" applyNumberFormat="1" applyFont="1" applyFill="1" applyBorder="1" applyAlignment="1">
      <alignment horizontal="center" vertical="center" wrapText="1"/>
    </xf>
    <xf numFmtId="164" fontId="2" fillId="33" borderId="11" xfId="60" applyNumberFormat="1" applyFont="1" applyFill="1" applyBorder="1" applyAlignment="1">
      <alignment horizontal="center" vertical="center" wrapText="1"/>
    </xf>
    <xf numFmtId="167" fontId="2" fillId="0" borderId="0" xfId="0" applyNumberFormat="1" applyFont="1" applyFill="1" applyBorder="1" applyAlignment="1">
      <alignment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164" fontId="2" fillId="35" borderId="11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3" fillId="10" borderId="11" xfId="0" applyNumberFormat="1" applyFont="1" applyFill="1" applyBorder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4" fontId="2" fillId="16" borderId="11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Alignment="1">
      <alignment vertical="center" wrapText="1"/>
    </xf>
    <xf numFmtId="43" fontId="3" fillId="33" borderId="11" xfId="58" applyNumberFormat="1" applyFont="1" applyFill="1" applyBorder="1" applyAlignment="1">
      <alignment vertical="center" wrapText="1"/>
    </xf>
    <xf numFmtId="43" fontId="3" fillId="33" borderId="11" xfId="58" applyNumberFormat="1" applyFont="1" applyFill="1" applyBorder="1" applyAlignment="1">
      <alignment horizontal="center" vertical="center" wrapText="1"/>
    </xf>
    <xf numFmtId="164" fontId="3" fillId="33" borderId="11" xfId="58" applyNumberFormat="1" applyFont="1" applyFill="1" applyBorder="1" applyAlignment="1">
      <alignment horizontal="right" vertical="center" wrapText="1"/>
    </xf>
    <xf numFmtId="43" fontId="2" fillId="33" borderId="11" xfId="58" applyNumberFormat="1" applyFont="1" applyFill="1" applyBorder="1" applyAlignment="1">
      <alignment vertical="top" wrapText="1"/>
    </xf>
    <xf numFmtId="164" fontId="2" fillId="33" borderId="11" xfId="58" applyNumberFormat="1" applyFont="1" applyFill="1" applyBorder="1" applyAlignment="1">
      <alignment horizontal="right" vertical="center" wrapText="1"/>
    </xf>
    <xf numFmtId="43" fontId="2" fillId="33" borderId="11" xfId="58" applyNumberFormat="1" applyFont="1" applyFill="1" applyBorder="1" applyAlignment="1">
      <alignment vertical="center" wrapText="1"/>
    </xf>
    <xf numFmtId="43" fontId="3" fillId="33" borderId="11" xfId="58" applyNumberFormat="1" applyFont="1" applyFill="1" applyBorder="1" applyAlignment="1">
      <alignment horizontal="right" vertical="center" wrapText="1"/>
    </xf>
    <xf numFmtId="43" fontId="3" fillId="33" borderId="11" xfId="58" applyNumberFormat="1" applyFont="1" applyFill="1" applyBorder="1" applyAlignment="1">
      <alignment vertical="top" wrapText="1"/>
    </xf>
    <xf numFmtId="165" fontId="2" fillId="33" borderId="11" xfId="58" applyNumberFormat="1" applyFont="1" applyFill="1" applyBorder="1" applyAlignment="1">
      <alignment horizontal="right" vertical="center" wrapText="1"/>
    </xf>
    <xf numFmtId="43" fontId="3" fillId="33" borderId="11" xfId="58" applyFont="1" applyFill="1" applyBorder="1" applyAlignment="1">
      <alignment vertical="center"/>
    </xf>
    <xf numFmtId="43" fontId="2" fillId="33" borderId="11" xfId="58" applyFont="1" applyFill="1" applyBorder="1" applyAlignment="1">
      <alignment horizontal="center" vertical="center" wrapText="1"/>
    </xf>
    <xf numFmtId="165" fontId="3" fillId="33" borderId="11" xfId="58" applyNumberFormat="1" applyFont="1" applyFill="1" applyBorder="1" applyAlignment="1">
      <alignment vertical="center"/>
    </xf>
    <xf numFmtId="165" fontId="2" fillId="33" borderId="11" xfId="58" applyNumberFormat="1" applyFont="1" applyFill="1" applyBorder="1" applyAlignment="1">
      <alignment horizontal="center" vertical="center" wrapText="1"/>
    </xf>
    <xf numFmtId="43" fontId="2" fillId="33" borderId="11" xfId="58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43" fontId="2" fillId="33" borderId="11" xfId="58" applyFont="1" applyFill="1" applyBorder="1" applyAlignment="1">
      <alignment horizontal="right" vertical="center"/>
    </xf>
    <xf numFmtId="164" fontId="3" fillId="33" borderId="11" xfId="58" applyNumberFormat="1" applyFont="1" applyFill="1" applyBorder="1" applyAlignment="1">
      <alignment horizontal="center" vertical="center" wrapText="1"/>
    </xf>
    <xf numFmtId="165" fontId="3" fillId="33" borderId="11" xfId="58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>
      <alignment horizontal="right" vertical="center" wrapText="1"/>
    </xf>
    <xf numFmtId="16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43" fontId="3" fillId="33" borderId="11" xfId="58" applyFont="1" applyFill="1" applyBorder="1" applyAlignment="1">
      <alignment horizontal="center" vertical="center" wrapText="1"/>
    </xf>
    <xf numFmtId="167" fontId="2" fillId="33" borderId="10" xfId="58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64" fontId="2" fillId="33" borderId="11" xfId="58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3" fontId="3" fillId="34" borderId="11" xfId="60" applyFont="1" applyFill="1" applyBorder="1" applyAlignment="1">
      <alignment horizontal="center" vertical="center" wrapText="1"/>
    </xf>
    <xf numFmtId="167" fontId="3" fillId="34" borderId="10" xfId="60" applyNumberFormat="1" applyFont="1" applyFill="1" applyBorder="1" applyAlignment="1">
      <alignment horizontal="center" vertical="center" wrapText="1"/>
    </xf>
    <xf numFmtId="43" fontId="2" fillId="34" borderId="11" xfId="60" applyFont="1" applyFill="1" applyBorder="1" applyAlignment="1">
      <alignment horizontal="center" vertical="center" wrapText="1"/>
    </xf>
    <xf numFmtId="164" fontId="2" fillId="34" borderId="11" xfId="60" applyNumberFormat="1" applyFont="1" applyFill="1" applyBorder="1" applyAlignment="1">
      <alignment horizontal="right" vertical="center" wrapText="1"/>
    </xf>
    <xf numFmtId="0" fontId="3" fillId="33" borderId="11" xfId="58" applyNumberFormat="1" applyFont="1" applyFill="1" applyBorder="1" applyAlignment="1">
      <alignment horizontal="center" vertical="center" wrapText="1"/>
    </xf>
    <xf numFmtId="43" fontId="3" fillId="33" borderId="13" xfId="60" applyFont="1" applyFill="1" applyBorder="1" applyAlignment="1">
      <alignment horizontal="center" vertical="center" wrapText="1"/>
    </xf>
    <xf numFmtId="43" fontId="3" fillId="33" borderId="13" xfId="60" applyFont="1" applyFill="1" applyBorder="1" applyAlignment="1">
      <alignment vertical="center" wrapText="1"/>
    </xf>
    <xf numFmtId="168" fontId="3" fillId="33" borderId="13" xfId="60" applyNumberFormat="1" applyFont="1" applyFill="1" applyBorder="1" applyAlignment="1">
      <alignment horizontal="center" vertical="center" wrapText="1"/>
    </xf>
    <xf numFmtId="168" fontId="3" fillId="33" borderId="11" xfId="60" applyNumberFormat="1" applyFont="1" applyFill="1" applyBorder="1" applyAlignment="1">
      <alignment horizontal="center" vertical="center" wrapText="1"/>
    </xf>
    <xf numFmtId="168" fontId="2" fillId="33" borderId="11" xfId="6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Alignment="1">
      <alignment vertical="center" wrapText="1"/>
    </xf>
    <xf numFmtId="43" fontId="2" fillId="0" borderId="11" xfId="58" applyFont="1" applyFill="1" applyBorder="1" applyAlignment="1">
      <alignment horizontal="center" vertical="center" wrapText="1"/>
    </xf>
    <xf numFmtId="43" fontId="3" fillId="0" borderId="11" xfId="60" applyFont="1" applyFill="1" applyBorder="1" applyAlignment="1">
      <alignment horizontal="center" vertical="center" wrapText="1"/>
    </xf>
    <xf numFmtId="164" fontId="3" fillId="0" borderId="11" xfId="60" applyNumberFormat="1" applyFont="1" applyFill="1" applyBorder="1" applyAlignment="1">
      <alignment horizontal="center" vertical="center" wrapText="1"/>
    </xf>
    <xf numFmtId="43" fontId="2" fillId="0" borderId="11" xfId="60" applyFont="1" applyFill="1" applyBorder="1" applyAlignment="1">
      <alignment horizontal="center" vertical="center" wrapText="1"/>
    </xf>
    <xf numFmtId="164" fontId="2" fillId="0" borderId="11" xfId="60" applyNumberFormat="1" applyFont="1" applyFill="1" applyBorder="1" applyAlignment="1">
      <alignment horizontal="center" vertical="center" wrapText="1"/>
    </xf>
    <xf numFmtId="43" fontId="2" fillId="33" borderId="11" xfId="60" applyFont="1" applyFill="1" applyBorder="1" applyAlignment="1">
      <alignment horizontal="center" vertical="center" wrapText="1"/>
    </xf>
    <xf numFmtId="167" fontId="3" fillId="33" borderId="11" xfId="58" applyNumberFormat="1" applyFont="1" applyFill="1" applyBorder="1" applyAlignment="1">
      <alignment horizontal="center" vertical="center" wrapText="1"/>
    </xf>
    <xf numFmtId="167" fontId="8" fillId="0" borderId="11" xfId="58" applyNumberFormat="1" applyFont="1" applyFill="1" applyBorder="1" applyAlignment="1">
      <alignment horizontal="center" vertical="center" wrapText="1"/>
    </xf>
    <xf numFmtId="43" fontId="3" fillId="0" borderId="11" xfId="58" applyFont="1" applyFill="1" applyBorder="1" applyAlignment="1">
      <alignment horizontal="center" vertical="center" wrapText="1"/>
    </xf>
    <xf numFmtId="164" fontId="12" fillId="33" borderId="11" xfId="60" applyNumberFormat="1" applyFont="1" applyFill="1" applyBorder="1" applyAlignment="1">
      <alignment horizontal="center" vertical="center" wrapText="1"/>
    </xf>
    <xf numFmtId="164" fontId="3" fillId="12" borderId="11" xfId="58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left" vertical="center" wrapText="1"/>
    </xf>
    <xf numFmtId="2" fontId="48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 wrapText="1"/>
    </xf>
    <xf numFmtId="2" fontId="49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3" fontId="4" fillId="0" borderId="11" xfId="58" applyFont="1" applyFill="1" applyBorder="1" applyAlignment="1">
      <alignment horizontal="center" vertical="center" wrapText="1"/>
    </xf>
    <xf numFmtId="43" fontId="4" fillId="0" borderId="11" xfId="58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164" fontId="4" fillId="0" borderId="11" xfId="58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43" fontId="4" fillId="0" borderId="11" xfId="0" applyNumberFormat="1" applyFont="1" applyFill="1" applyBorder="1" applyAlignment="1">
      <alignment horizontal="right" vertical="center"/>
    </xf>
    <xf numFmtId="43" fontId="4" fillId="0" borderId="11" xfId="58" applyFont="1" applyFill="1" applyBorder="1" applyAlignment="1">
      <alignment horizontal="right" vertical="center" wrapText="1"/>
    </xf>
    <xf numFmtId="2" fontId="3" fillId="0" borderId="11" xfId="58" applyNumberFormat="1" applyFont="1" applyFill="1" applyBorder="1" applyAlignment="1">
      <alignment horizontal="center" vertical="center" wrapText="1"/>
    </xf>
    <xf numFmtId="2" fontId="2" fillId="0" borderId="11" xfId="58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8" fillId="0" borderId="11" xfId="58" applyNumberFormat="1" applyFont="1" applyFill="1" applyBorder="1" applyAlignment="1">
      <alignment horizontal="center" vertical="center"/>
    </xf>
    <xf numFmtId="167" fontId="3" fillId="0" borderId="11" xfId="60" applyNumberFormat="1" applyFont="1" applyFill="1" applyBorder="1" applyAlignment="1">
      <alignment horizontal="center" vertical="center" wrapText="1"/>
    </xf>
    <xf numFmtId="43" fontId="3" fillId="33" borderId="10" xfId="58" applyNumberFormat="1" applyFont="1" applyFill="1" applyBorder="1" applyAlignment="1">
      <alignment horizontal="center" vertical="center" wrapText="1"/>
    </xf>
    <xf numFmtId="43" fontId="2" fillId="33" borderId="10" xfId="58" applyNumberFormat="1" applyFont="1" applyFill="1" applyBorder="1" applyAlignment="1">
      <alignment vertical="center" wrapText="1"/>
    </xf>
    <xf numFmtId="43" fontId="2" fillId="33" borderId="10" xfId="58" applyNumberFormat="1" applyFont="1" applyFill="1" applyBorder="1" applyAlignment="1">
      <alignment horizontal="center" vertical="center" wrapText="1"/>
    </xf>
    <xf numFmtId="164" fontId="2" fillId="33" borderId="10" xfId="58" applyNumberFormat="1" applyFont="1" applyFill="1" applyBorder="1" applyAlignment="1">
      <alignment horizontal="right" vertical="center" wrapText="1"/>
    </xf>
    <xf numFmtId="0" fontId="3" fillId="10" borderId="14" xfId="0" applyNumberFormat="1" applyFont="1" applyFill="1" applyBorder="1" applyAlignment="1">
      <alignment horizontal="left" vertical="center" wrapText="1"/>
    </xf>
    <xf numFmtId="0" fontId="3" fillId="10" borderId="16" xfId="0" applyNumberFormat="1" applyFont="1" applyFill="1" applyBorder="1" applyAlignment="1">
      <alignment horizontal="left" vertical="center" wrapText="1"/>
    </xf>
    <xf numFmtId="0" fontId="3" fillId="10" borderId="17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1" xfId="58" applyNumberFormat="1" applyFont="1" applyFill="1" applyBorder="1" applyAlignment="1">
      <alignment horizontal="left" vertical="center" wrapText="1"/>
    </xf>
    <xf numFmtId="0" fontId="4" fillId="0" borderId="11" xfId="58" applyNumberFormat="1" applyFont="1" applyFill="1" applyBorder="1" applyAlignment="1">
      <alignment horizontal="left" vertical="center" wrapText="1"/>
    </xf>
    <xf numFmtId="43" fontId="5" fillId="18" borderId="11" xfId="58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5" fillId="18" borderId="11" xfId="0" applyNumberFormat="1" applyFont="1" applyFill="1" applyBorder="1" applyAlignment="1">
      <alignment horizontal="center" vertical="center" wrapText="1"/>
    </xf>
    <xf numFmtId="0" fontId="8" fillId="0" borderId="11" xfId="58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4" fillId="0" borderId="10" xfId="58" applyNumberFormat="1" applyFont="1" applyFill="1" applyBorder="1" applyAlignment="1">
      <alignment horizontal="left" vertical="center" wrapText="1"/>
    </xf>
    <xf numFmtId="0" fontId="4" fillId="0" borderId="12" xfId="58" applyNumberFormat="1" applyFont="1" applyFill="1" applyBorder="1" applyAlignment="1">
      <alignment horizontal="left" vertical="center" wrapText="1"/>
    </xf>
    <xf numFmtId="0" fontId="4" fillId="0" borderId="13" xfId="58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0" xfId="58" applyNumberFormat="1" applyFont="1" applyFill="1" applyBorder="1" applyAlignment="1">
      <alignment horizontal="left" vertical="center" wrapText="1"/>
    </xf>
    <xf numFmtId="0" fontId="2" fillId="0" borderId="12" xfId="58" applyNumberFormat="1" applyFont="1" applyFill="1" applyBorder="1" applyAlignment="1">
      <alignment horizontal="left" vertical="center" wrapText="1"/>
    </xf>
    <xf numFmtId="0" fontId="2" fillId="0" borderId="13" xfId="58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3" fontId="4" fillId="0" borderId="11" xfId="58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4" fillId="0" borderId="11" xfId="58" applyFont="1" applyFill="1" applyBorder="1" applyAlignment="1">
      <alignment horizontal="center" vertical="center" wrapText="1"/>
    </xf>
    <xf numFmtId="0" fontId="2" fillId="0" borderId="10" xfId="58" applyNumberFormat="1" applyFont="1" applyFill="1" applyBorder="1" applyAlignment="1">
      <alignment horizontal="left" vertical="top" wrapText="1"/>
    </xf>
    <xf numFmtId="0" fontId="2" fillId="0" borderId="12" xfId="58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vertical="center" wrapText="1"/>
    </xf>
    <xf numFmtId="0" fontId="3" fillId="33" borderId="13" xfId="0" applyNumberFormat="1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33" borderId="13" xfId="0" applyNumberFormat="1" applyFont="1" applyFill="1" applyBorder="1" applyAlignment="1">
      <alignment vertical="center" wrapText="1"/>
    </xf>
    <xf numFmtId="43" fontId="4" fillId="0" borderId="11" xfId="60" applyFont="1" applyFill="1" applyBorder="1" applyAlignment="1">
      <alignment horizontal="center" vertical="center" wrapText="1"/>
    </xf>
    <xf numFmtId="0" fontId="2" fillId="0" borderId="10" xfId="60" applyNumberFormat="1" applyFont="1" applyFill="1" applyBorder="1" applyAlignment="1">
      <alignment horizontal="left" vertical="center" wrapText="1"/>
    </xf>
    <xf numFmtId="0" fontId="2" fillId="0" borderId="12" xfId="60" applyNumberFormat="1" applyFont="1" applyFill="1" applyBorder="1" applyAlignment="1">
      <alignment horizontal="left" vertical="center" wrapText="1"/>
    </xf>
    <xf numFmtId="0" fontId="2" fillId="0" borderId="13" xfId="6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3" fillId="12" borderId="11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33" borderId="13" xfId="0" applyNumberFormat="1" applyFont="1" applyFill="1" applyBorder="1" applyAlignment="1">
      <alignment horizontal="left" vertical="center" wrapText="1"/>
    </xf>
    <xf numFmtId="0" fontId="3" fillId="16" borderId="11" xfId="0" applyNumberFormat="1" applyFont="1" applyFill="1" applyBorder="1" applyAlignment="1">
      <alignment horizontal="left" vertical="center" wrapText="1"/>
    </xf>
    <xf numFmtId="0" fontId="3" fillId="8" borderId="11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2" xfId="0" applyNumberFormat="1" applyFont="1" applyFill="1" applyBorder="1" applyAlignment="1">
      <alignment horizontal="left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0" fontId="2" fillId="0" borderId="11" xfId="6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43" fontId="4" fillId="34" borderId="14" xfId="60" applyFont="1" applyFill="1" applyBorder="1" applyAlignment="1">
      <alignment horizontal="center" vertical="center" wrapText="1"/>
    </xf>
    <xf numFmtId="43" fontId="4" fillId="34" borderId="16" xfId="60" applyFont="1" applyFill="1" applyBorder="1" applyAlignment="1">
      <alignment horizontal="center" vertical="center" wrapText="1"/>
    </xf>
    <xf numFmtId="43" fontId="4" fillId="34" borderId="17" xfId="60" applyFont="1" applyFill="1" applyBorder="1" applyAlignment="1">
      <alignment horizontal="center" vertical="center" wrapText="1"/>
    </xf>
    <xf numFmtId="0" fontId="2" fillId="34" borderId="11" xfId="60" applyNumberFormat="1" applyFont="1" applyFill="1" applyBorder="1" applyAlignment="1">
      <alignment horizontal="left" vertical="center" wrapText="1"/>
    </xf>
    <xf numFmtId="0" fontId="2" fillId="33" borderId="10" xfId="58" applyNumberFormat="1" applyFont="1" applyFill="1" applyBorder="1" applyAlignment="1">
      <alignment horizontal="left" vertical="center" wrapText="1"/>
    </xf>
    <xf numFmtId="0" fontId="2" fillId="33" borderId="13" xfId="58" applyNumberFormat="1" applyFont="1" applyFill="1" applyBorder="1" applyAlignment="1">
      <alignment horizontal="left" vertical="center" wrapText="1"/>
    </xf>
    <xf numFmtId="165" fontId="4" fillId="33" borderId="14" xfId="58" applyNumberFormat="1" applyFont="1" applyFill="1" applyBorder="1" applyAlignment="1">
      <alignment horizontal="center" vertical="center" wrapText="1"/>
    </xf>
    <xf numFmtId="165" fontId="4" fillId="33" borderId="16" xfId="58" applyNumberFormat="1" applyFont="1" applyFill="1" applyBorder="1" applyAlignment="1">
      <alignment horizontal="center" vertical="center" wrapText="1"/>
    </xf>
    <xf numFmtId="165" fontId="4" fillId="33" borderId="17" xfId="58" applyNumberFormat="1" applyFont="1" applyFill="1" applyBorder="1" applyAlignment="1">
      <alignment horizontal="center" vertical="center" wrapText="1"/>
    </xf>
    <xf numFmtId="0" fontId="2" fillId="33" borderId="12" xfId="58" applyNumberFormat="1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3" fillId="33" borderId="11" xfId="58" applyNumberFormat="1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43" fontId="5" fillId="2" borderId="14" xfId="58" applyNumberFormat="1" applyFont="1" applyFill="1" applyBorder="1" applyAlignment="1">
      <alignment horizontal="center" vertical="center" wrapText="1"/>
    </xf>
    <xf numFmtId="43" fontId="5" fillId="2" borderId="16" xfId="58" applyNumberFormat="1" applyFont="1" applyFill="1" applyBorder="1" applyAlignment="1">
      <alignment horizontal="center" vertical="center" wrapText="1"/>
    </xf>
    <xf numFmtId="43" fontId="5" fillId="2" borderId="17" xfId="58" applyNumberFormat="1" applyFont="1" applyFill="1" applyBorder="1" applyAlignment="1">
      <alignment horizontal="center" vertical="center" wrapText="1"/>
    </xf>
    <xf numFmtId="0" fontId="3" fillId="33" borderId="18" xfId="58" applyNumberFormat="1" applyFont="1" applyFill="1" applyBorder="1" applyAlignment="1">
      <alignment horizontal="left" vertical="center" wrapText="1"/>
    </xf>
    <xf numFmtId="0" fontId="3" fillId="33" borderId="15" xfId="58" applyNumberFormat="1" applyFont="1" applyFill="1" applyBorder="1" applyAlignment="1">
      <alignment horizontal="left" vertical="center" wrapText="1"/>
    </xf>
    <xf numFmtId="43" fontId="4" fillId="33" borderId="14" xfId="58" applyNumberFormat="1" applyFont="1" applyFill="1" applyBorder="1" applyAlignment="1">
      <alignment horizontal="center" vertical="center" wrapText="1"/>
    </xf>
    <xf numFmtId="43" fontId="4" fillId="33" borderId="16" xfId="58" applyNumberFormat="1" applyFont="1" applyFill="1" applyBorder="1" applyAlignment="1">
      <alignment horizontal="center" vertical="center" wrapText="1"/>
    </xf>
    <xf numFmtId="43" fontId="4" fillId="33" borderId="17" xfId="58" applyNumberFormat="1" applyFont="1" applyFill="1" applyBorder="1" applyAlignment="1">
      <alignment horizontal="center" vertical="center" wrapText="1"/>
    </xf>
    <xf numFmtId="0" fontId="3" fillId="33" borderId="19" xfId="58" applyNumberFormat="1" applyFont="1" applyFill="1" applyBorder="1" applyAlignment="1">
      <alignment horizontal="left" vertical="center" wrapText="1"/>
    </xf>
    <xf numFmtId="0" fontId="3" fillId="33" borderId="10" xfId="58" applyNumberFormat="1" applyFont="1" applyFill="1" applyBorder="1" applyAlignment="1">
      <alignment horizontal="left" vertical="center" wrapText="1"/>
    </xf>
    <xf numFmtId="0" fontId="3" fillId="33" borderId="12" xfId="58" applyNumberFormat="1" applyFont="1" applyFill="1" applyBorder="1" applyAlignment="1">
      <alignment horizontal="left" vertical="center" wrapText="1"/>
    </xf>
    <xf numFmtId="0" fontId="3" fillId="33" borderId="13" xfId="58" applyNumberFormat="1" applyFont="1" applyFill="1" applyBorder="1" applyAlignment="1">
      <alignment horizontal="left" vertical="center" wrapText="1"/>
    </xf>
    <xf numFmtId="0" fontId="2" fillId="33" borderId="20" xfId="58" applyNumberFormat="1" applyFont="1" applyFill="1" applyBorder="1" applyAlignment="1">
      <alignment horizontal="left" vertical="center" wrapText="1"/>
    </xf>
    <xf numFmtId="0" fontId="2" fillId="33" borderId="21" xfId="58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43" fontId="5" fillId="2" borderId="11" xfId="58" applyNumberFormat="1" applyFont="1" applyFill="1" applyBorder="1" applyAlignment="1">
      <alignment horizontal="center" vertical="center" wrapText="1"/>
    </xf>
    <xf numFmtId="0" fontId="8" fillId="33" borderId="11" xfId="58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2" fillId="33" borderId="11" xfId="58" applyNumberFormat="1" applyFont="1" applyFill="1" applyBorder="1" applyAlignment="1">
      <alignment horizontal="left" vertical="center" wrapText="1"/>
    </xf>
    <xf numFmtId="0" fontId="8" fillId="33" borderId="10" xfId="58" applyNumberFormat="1" applyFont="1" applyFill="1" applyBorder="1" applyAlignment="1">
      <alignment horizontal="left" vertical="center" wrapText="1"/>
    </xf>
    <xf numFmtId="0" fontId="8" fillId="33" borderId="13" xfId="58" applyNumberFormat="1" applyFont="1" applyFill="1" applyBorder="1" applyAlignment="1">
      <alignment horizontal="left" vertical="center" wrapText="1"/>
    </xf>
    <xf numFmtId="165" fontId="5" fillId="2" borderId="14" xfId="58" applyNumberFormat="1" applyFont="1" applyFill="1" applyBorder="1" applyAlignment="1">
      <alignment horizontal="center" vertical="center" wrapText="1"/>
    </xf>
    <xf numFmtId="165" fontId="5" fillId="2" borderId="16" xfId="58" applyNumberFormat="1" applyFont="1" applyFill="1" applyBorder="1" applyAlignment="1">
      <alignment horizontal="center" vertical="center" wrapText="1"/>
    </xf>
    <xf numFmtId="165" fontId="5" fillId="2" borderId="17" xfId="58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20" xfId="0" applyNumberFormat="1" applyFont="1" applyFill="1" applyBorder="1" applyAlignment="1">
      <alignment horizontal="left" vertical="center" wrapText="1"/>
    </xf>
    <xf numFmtId="0" fontId="2" fillId="33" borderId="21" xfId="0" applyNumberFormat="1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43" fontId="4" fillId="33" borderId="14" xfId="58" applyFont="1" applyFill="1" applyBorder="1" applyAlignment="1">
      <alignment horizontal="center" vertical="center" wrapText="1"/>
    </xf>
    <xf numFmtId="43" fontId="4" fillId="33" borderId="16" xfId="58" applyFont="1" applyFill="1" applyBorder="1" applyAlignment="1">
      <alignment horizontal="center" vertical="center" wrapText="1"/>
    </xf>
    <xf numFmtId="43" fontId="4" fillId="33" borderId="17" xfId="58" applyFont="1" applyFill="1" applyBorder="1" applyAlignment="1">
      <alignment horizontal="center" vertical="center" wrapText="1"/>
    </xf>
    <xf numFmtId="0" fontId="2" fillId="33" borderId="23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8;&#1055;%20%202014-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77;%20&#1076;&#1086;&#1082;&#1091;&#1084;&#1077;&#1085;&#1090;&#1099;\&#1044;&#1054;&#1050;&#1059;&#1052;&#1045;&#1053;&#1058;&#1067;%20&#1087;&#1086;%20&#1088;&#1072;&#1073;&#1086;&#1090;&#1077;\&#1050;&#1048;&#1055;\&#1050;&#1048;&#1055;%20&#1076;&#1077;&#1082;%202014\&#1050;&#1048;&#1055;%20%202014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проектов"/>
      <sheetName val="Рабочие места"/>
      <sheetName val="Высвобождение"/>
    </sheetNames>
    <sheetDataSet>
      <sheetData sheetId="0">
        <row r="17">
          <cell r="B17" t="str">
            <v>Строительство очистных сооружений поверхностного стока промплощадки  на ОАО ЦОФ «Березовская».</v>
          </cell>
        </row>
        <row r="18">
          <cell r="G18">
            <v>5.41</v>
          </cell>
        </row>
        <row r="19">
          <cell r="G19">
            <v>8</v>
          </cell>
        </row>
        <row r="20">
          <cell r="B20" t="str">
            <v>Техническое перевооружение системы вентиляции и автоматизации производственных цехов</v>
          </cell>
        </row>
        <row r="21">
          <cell r="G21">
            <v>0.631</v>
          </cell>
        </row>
        <row r="22">
          <cell r="G22">
            <v>8</v>
          </cell>
        </row>
        <row r="23">
          <cell r="G23">
            <v>6</v>
          </cell>
        </row>
        <row r="24">
          <cell r="B24" t="str">
            <v>Техническое перевооружение технологии ЦОФ</v>
          </cell>
        </row>
        <row r="25">
          <cell r="G25">
            <v>134.027</v>
          </cell>
        </row>
        <row r="26">
          <cell r="G26">
            <v>7.462</v>
          </cell>
        </row>
        <row r="27">
          <cell r="G27">
            <v>5.144</v>
          </cell>
        </row>
        <row r="28">
          <cell r="B28" t="str">
            <v>Реконструкция железнодорожной станции ЦОФ</v>
          </cell>
        </row>
        <row r="29">
          <cell r="G29">
            <v>33.325</v>
          </cell>
        </row>
        <row r="30">
          <cell r="G30">
            <v>0</v>
          </cell>
        </row>
        <row r="31">
          <cell r="G31">
            <v>32.675</v>
          </cell>
        </row>
        <row r="32">
          <cell r="G32">
            <v>40</v>
          </cell>
        </row>
        <row r="33">
          <cell r="G33">
            <v>44</v>
          </cell>
        </row>
        <row r="34">
          <cell r="B34" t="str">
            <v>Строительство  склада готовой продукции</v>
          </cell>
        </row>
        <row r="35">
          <cell r="G35">
            <v>250</v>
          </cell>
        </row>
        <row r="36">
          <cell r="G36">
            <v>272</v>
          </cell>
        </row>
        <row r="37">
          <cell r="B37" t="str">
            <v>Строительство  галереи от аккумулирующих бункеров до склада рядовых углей</v>
          </cell>
        </row>
        <row r="38">
          <cell r="G38">
            <v>130</v>
          </cell>
        </row>
        <row r="39">
          <cell r="G39">
            <v>135.34</v>
          </cell>
        </row>
        <row r="40">
          <cell r="B40" t="str">
            <v>Строительство  склада магнетита</v>
          </cell>
        </row>
        <row r="41">
          <cell r="G41">
            <v>8</v>
          </cell>
        </row>
        <row r="42">
          <cell r="G42">
            <v>10</v>
          </cell>
        </row>
        <row r="43">
          <cell r="G43">
            <v>10.54</v>
          </cell>
        </row>
        <row r="45">
          <cell r="B45" t="str">
            <v>Обеспечение нормативных показателей качества сточных вод, сбрасываемых шахтами ОАО "Угольная компания "Северный Кузбасс" в поверхностные водоёмы. </v>
          </cell>
        </row>
        <row r="46">
          <cell r="G46">
            <v>60</v>
          </cell>
        </row>
        <row r="47">
          <cell r="G47">
            <v>96</v>
          </cell>
        </row>
        <row r="48">
          <cell r="B48" t="str">
            <v>Техническое перевооружение проходческих работ</v>
          </cell>
        </row>
        <row r="49">
          <cell r="G49">
            <v>10</v>
          </cell>
        </row>
        <row r="50">
          <cell r="G50">
            <v>230</v>
          </cell>
        </row>
        <row r="51">
          <cell r="G51">
            <v>75</v>
          </cell>
        </row>
        <row r="53">
          <cell r="G53">
            <v>75</v>
          </cell>
        </row>
        <row r="56">
          <cell r="B56" t="str">
            <v>Выполнение лицензионных соглашений по освоению участка "Березовский Глубокий" в части проектных и геологоразведочных работ</v>
          </cell>
        </row>
        <row r="57">
          <cell r="G57">
            <v>144</v>
          </cell>
        </row>
        <row r="58">
          <cell r="G58">
            <v>68</v>
          </cell>
        </row>
        <row r="59">
          <cell r="G59">
            <v>28</v>
          </cell>
        </row>
        <row r="61">
          <cell r="G61">
            <v>3</v>
          </cell>
        </row>
        <row r="62">
          <cell r="B62" t="str">
            <v>Приобретение очистного комплекса для отработки запасов пласта XXVI  шахты "Березовская"</v>
          </cell>
        </row>
        <row r="63">
          <cell r="G63">
            <v>719</v>
          </cell>
        </row>
        <row r="69">
          <cell r="G69">
            <v>1.42</v>
          </cell>
        </row>
        <row r="70">
          <cell r="G70">
            <v>11</v>
          </cell>
        </row>
        <row r="71">
          <cell r="G71">
            <v>14.58</v>
          </cell>
        </row>
        <row r="75">
          <cell r="B75" t="str">
            <v>Строительство станции технического обслуживания по ул. Пионерская</v>
          </cell>
        </row>
        <row r="76">
          <cell r="G76">
            <v>10</v>
          </cell>
        </row>
        <row r="77">
          <cell r="B77" t="str">
            <v>Открытие торгового центра (ООО "Компания Холидей")</v>
          </cell>
        </row>
        <row r="78">
          <cell r="G78">
            <v>12</v>
          </cell>
        </row>
        <row r="79">
          <cell r="B79" t="str">
            <v>Строительство розничного рынка (ИП Потапов)</v>
          </cell>
        </row>
        <row r="80">
          <cell r="G80">
            <v>8</v>
          </cell>
        </row>
        <row r="81">
          <cell r="G81">
            <v>2</v>
          </cell>
        </row>
        <row r="82">
          <cell r="B82" t="str">
            <v>Строительство пекарни (ИП Бобров)</v>
          </cell>
        </row>
        <row r="83">
          <cell r="G83">
            <v>10</v>
          </cell>
        </row>
        <row r="84">
          <cell r="G84">
            <v>10</v>
          </cell>
        </row>
        <row r="85">
          <cell r="B85" t="str">
            <v>Развитие услуг бани и сауны (ООО "Русский дух)</v>
          </cell>
        </row>
        <row r="86">
          <cell r="G86">
            <v>1.035</v>
          </cell>
        </row>
        <row r="87">
          <cell r="G87">
            <v>0.5</v>
          </cell>
        </row>
        <row r="88">
          <cell r="G88">
            <v>0.5</v>
          </cell>
        </row>
        <row r="89">
          <cell r="B89" t="str">
            <v>Строительство детского развивающего центра "Умница"</v>
          </cell>
        </row>
        <row r="90">
          <cell r="G90">
            <v>1</v>
          </cell>
        </row>
        <row r="91">
          <cell r="G91">
            <v>3</v>
          </cell>
        </row>
        <row r="92">
          <cell r="G92">
            <v>3</v>
          </cell>
        </row>
        <row r="93">
          <cell r="B93" t="str">
            <v>Строительство автокомплекса и кемпинга </v>
          </cell>
        </row>
        <row r="94">
          <cell r="G94">
            <v>50</v>
          </cell>
        </row>
        <row r="108">
          <cell r="D108">
            <v>0.263</v>
          </cell>
          <cell r="E108">
            <v>0.12</v>
          </cell>
        </row>
        <row r="109">
          <cell r="D109">
            <v>0.28</v>
          </cell>
          <cell r="E109">
            <v>0.12</v>
          </cell>
        </row>
        <row r="112">
          <cell r="B112" t="str">
            <v>Строительство 71-квартирного жилого дома по ул. Иркутская (включая инженерные сети)</v>
          </cell>
        </row>
        <row r="113">
          <cell r="D113">
            <v>1</v>
          </cell>
          <cell r="E113">
            <v>4</v>
          </cell>
          <cell r="F113">
            <v>10.323</v>
          </cell>
          <cell r="G113">
            <v>22.62</v>
          </cell>
        </row>
        <row r="114">
          <cell r="B114" t="str">
            <v>Благоустройство 71-квартирного жилого дома по ул. Иркутская </v>
          </cell>
        </row>
        <row r="115">
          <cell r="F115">
            <v>3.456</v>
          </cell>
        </row>
        <row r="116">
          <cell r="B116" t="str">
            <v>Проектирование и строительство 100-квартирного жилого дома №37 в микрорайоне № 4А </v>
          </cell>
        </row>
        <row r="117">
          <cell r="F117">
            <v>1.011</v>
          </cell>
        </row>
        <row r="118">
          <cell r="D118">
            <v>8.94</v>
          </cell>
          <cell r="E118">
            <v>8.045</v>
          </cell>
          <cell r="F118">
            <v>5.722</v>
          </cell>
          <cell r="G118">
            <v>119.516</v>
          </cell>
        </row>
        <row r="119">
          <cell r="B119" t="str">
            <v>Проектирование и строительство 6 домов в микрорайоне №5/7 по ул.Мира</v>
          </cell>
        </row>
        <row r="120">
          <cell r="F120">
            <v>0.1</v>
          </cell>
        </row>
        <row r="121">
          <cell r="F121">
            <v>1.286</v>
          </cell>
        </row>
        <row r="122">
          <cell r="D122">
            <v>9.08</v>
          </cell>
          <cell r="E122">
            <v>9.98</v>
          </cell>
          <cell r="F122">
            <v>1.55</v>
          </cell>
          <cell r="G122">
            <v>22.93</v>
          </cell>
        </row>
        <row r="123">
          <cell r="D123">
            <v>8.42</v>
          </cell>
          <cell r="E123">
            <v>9.98</v>
          </cell>
          <cell r="F123">
            <v>1.5</v>
          </cell>
          <cell r="G123">
            <v>23.64</v>
          </cell>
        </row>
        <row r="124">
          <cell r="F124">
            <v>3</v>
          </cell>
          <cell r="G124">
            <v>31.8</v>
          </cell>
        </row>
        <row r="125">
          <cell r="F125">
            <v>3</v>
          </cell>
          <cell r="G125">
            <v>31.8</v>
          </cell>
        </row>
        <row r="126">
          <cell r="F126">
            <v>6</v>
          </cell>
          <cell r="G126">
            <v>64</v>
          </cell>
        </row>
        <row r="127">
          <cell r="B127" t="str">
            <v>Строительство 52-квартирного жилого дома в микрорайоне №4А</v>
          </cell>
        </row>
        <row r="128">
          <cell r="G128">
            <v>3.4</v>
          </cell>
        </row>
        <row r="129">
          <cell r="G129">
            <v>5.5</v>
          </cell>
        </row>
        <row r="130">
          <cell r="B130" t="str">
            <v>Строительство 60-квартирного жилого дома в районе лицея №15</v>
          </cell>
        </row>
        <row r="131">
          <cell r="F131">
            <v>0.2</v>
          </cell>
        </row>
        <row r="132">
          <cell r="F132">
            <v>1.1</v>
          </cell>
        </row>
        <row r="133">
          <cell r="B133" t="str">
            <v>Проектирование и строительство домов в микрорайоне №6</v>
          </cell>
        </row>
        <row r="134">
          <cell r="F134">
            <v>1</v>
          </cell>
        </row>
        <row r="135">
          <cell r="F135">
            <v>3.6</v>
          </cell>
          <cell r="G135">
            <v>38</v>
          </cell>
        </row>
        <row r="136">
          <cell r="F136">
            <v>3</v>
          </cell>
        </row>
        <row r="137">
          <cell r="F137">
            <v>3</v>
          </cell>
        </row>
        <row r="138">
          <cell r="B138" t="str">
            <v>Проектирование и строительство домов в микрорайоне №8</v>
          </cell>
        </row>
        <row r="139">
          <cell r="F139">
            <v>0.5</v>
          </cell>
        </row>
        <row r="140">
          <cell r="F140">
            <v>1</v>
          </cell>
        </row>
        <row r="141">
          <cell r="F141">
            <v>12</v>
          </cell>
        </row>
        <row r="142">
          <cell r="B142" t="str">
            <v>Модернизация инфраструктуры</v>
          </cell>
        </row>
        <row r="143">
          <cell r="B143" t="str">
            <v>Строительство РП-10А</v>
          </cell>
        </row>
        <row r="144">
          <cell r="F144">
            <v>9.4</v>
          </cell>
        </row>
        <row r="145">
          <cell r="B145" t="str">
            <v>Проектирование и реконструкция ПС "Октябрьская"35/10кВ </v>
          </cell>
        </row>
        <row r="146">
          <cell r="G146">
            <v>6.293</v>
          </cell>
        </row>
        <row r="147">
          <cell r="B147" t="str">
            <v>Проектирование и строительство РП-12 в пос. шахты Березовская в районеТП-26</v>
          </cell>
        </row>
        <row r="148">
          <cell r="G148">
            <v>24.654</v>
          </cell>
        </row>
        <row r="149">
          <cell r="B149" t="str">
            <v>Проектирование и строительство РП-13 10/10кВ в центральном микрорайоне</v>
          </cell>
        </row>
        <row r="150">
          <cell r="G150">
            <v>17.607</v>
          </cell>
        </row>
        <row r="151">
          <cell r="B151" t="str">
            <v>Строительство водовода от НФС до жилого сектора построенного около п.ш. Березовская</v>
          </cell>
        </row>
        <row r="152">
          <cell r="E152">
            <v>15</v>
          </cell>
          <cell r="F152">
            <v>3.45</v>
          </cell>
        </row>
        <row r="153">
          <cell r="B153" t="str">
            <v>Проектирование и строительство водопроводной сети в п. Барзас</v>
          </cell>
        </row>
        <row r="154">
          <cell r="F154">
            <v>2.34</v>
          </cell>
        </row>
        <row r="155">
          <cell r="F155">
            <v>10.087000000000002</v>
          </cell>
        </row>
        <row r="156">
          <cell r="F156">
            <v>8.6</v>
          </cell>
        </row>
        <row r="160">
          <cell r="B160" t="str">
            <v>Проектирование и строительство инженерных сетей для многодетных семей в п.Солнечный</v>
          </cell>
        </row>
        <row r="161">
          <cell r="F161">
            <v>0.65</v>
          </cell>
        </row>
        <row r="162">
          <cell r="F162">
            <v>1.9000000000000001</v>
          </cell>
        </row>
        <row r="163">
          <cell r="F163">
            <v>1.8</v>
          </cell>
        </row>
        <row r="166">
          <cell r="B166" t="str">
            <v>Строительство канализационного коллектора от шахты Березовская до очистных сооружений г.Березовский</v>
          </cell>
        </row>
        <row r="167">
          <cell r="F167">
            <v>0.5</v>
          </cell>
          <cell r="G167">
            <v>40.51</v>
          </cell>
        </row>
        <row r="174">
          <cell r="B174" t="str">
            <v>Реконструкция котельной №1</v>
          </cell>
        </row>
        <row r="175">
          <cell r="G175">
            <v>5.337</v>
          </cell>
        </row>
        <row r="176">
          <cell r="G176">
            <v>18.663</v>
          </cell>
        </row>
        <row r="177">
          <cell r="G177">
            <v>24</v>
          </cell>
        </row>
        <row r="178">
          <cell r="G178">
            <v>24</v>
          </cell>
        </row>
        <row r="180">
          <cell r="B180" t="str">
            <v>Строительство полигона твердо-бытовых отходов</v>
          </cell>
        </row>
        <row r="181">
          <cell r="G181">
            <v>27.1</v>
          </cell>
        </row>
        <row r="183">
          <cell r="B183" t="str">
            <v>Строительство автомобильной дороги общего пользования г.Березовский - пос.Барзас</v>
          </cell>
        </row>
        <row r="184">
          <cell r="G184">
            <v>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проектов"/>
      <sheetName val="Рабочие места"/>
      <sheetName val="Высвобождение"/>
    </sheetNames>
    <sheetDataSet>
      <sheetData sheetId="0">
        <row r="157">
          <cell r="B157" t="str">
            <v>Строительство водовода от п.ш. Березовская до п.ш. Южная</v>
          </cell>
        </row>
        <row r="158">
          <cell r="E158">
            <v>30.6</v>
          </cell>
          <cell r="F158">
            <v>3.4</v>
          </cell>
        </row>
        <row r="159">
          <cell r="E159">
            <v>30.6</v>
          </cell>
          <cell r="F159">
            <v>3.4</v>
          </cell>
        </row>
        <row r="160">
          <cell r="B160" t="str">
            <v>Проектирование и строительство инженерных сетей для многодетных семей в п.Солнечный</v>
          </cell>
        </row>
        <row r="164">
          <cell r="F164">
            <v>7</v>
          </cell>
        </row>
        <row r="166">
          <cell r="B166" t="str">
            <v>Строительство канализационного коллектора от шахты Березовская до очистных сооружений г.Березовский</v>
          </cell>
        </row>
        <row r="168">
          <cell r="G168">
            <v>40.5</v>
          </cell>
        </row>
        <row r="169">
          <cell r="G169">
            <v>42.49</v>
          </cell>
        </row>
        <row r="170">
          <cell r="B170" t="str">
            <v>Строительство канализационного коллектора от пос. ш. Южная до пос. ш.Березовская</v>
          </cell>
        </row>
        <row r="171">
          <cell r="F171">
            <v>1.8</v>
          </cell>
          <cell r="G171">
            <v>34.2</v>
          </cell>
        </row>
        <row r="172">
          <cell r="F172">
            <v>2</v>
          </cell>
          <cell r="G172">
            <v>36</v>
          </cell>
        </row>
        <row r="173">
          <cell r="F173">
            <v>2</v>
          </cell>
          <cell r="G173">
            <v>36</v>
          </cell>
        </row>
        <row r="174">
          <cell r="B174" t="str">
            <v>Реконструкция котельной №1</v>
          </cell>
        </row>
        <row r="179">
          <cell r="G179">
            <v>24</v>
          </cell>
        </row>
        <row r="180">
          <cell r="B180" t="str">
            <v>Строительство полигона твердо-бытовых отходов</v>
          </cell>
        </row>
        <row r="182">
          <cell r="G182">
            <v>27.1</v>
          </cell>
        </row>
        <row r="183">
          <cell r="B183" t="str">
            <v>Строительство автомобильной дороги общего пользования г.Березовский - пос.Барзас</v>
          </cell>
        </row>
        <row r="185">
          <cell r="G185">
            <v>65</v>
          </cell>
        </row>
        <row r="187">
          <cell r="B187" t="str">
            <v>Реконструкция помещения школы №8 под детский сад</v>
          </cell>
        </row>
        <row r="188">
          <cell r="E188">
            <v>22.2</v>
          </cell>
          <cell r="F188">
            <v>4.96</v>
          </cell>
        </row>
        <row r="189">
          <cell r="E189">
            <v>22.2</v>
          </cell>
          <cell r="F189">
            <v>4.96</v>
          </cell>
        </row>
        <row r="190">
          <cell r="B190" t="str">
            <v>Строительство городского стадиона</v>
          </cell>
        </row>
        <row r="191">
          <cell r="E191">
            <v>34.43</v>
          </cell>
          <cell r="F191">
            <v>3.82</v>
          </cell>
        </row>
        <row r="192">
          <cell r="E192">
            <v>34.43</v>
          </cell>
          <cell r="F192">
            <v>3.82</v>
          </cell>
        </row>
        <row r="193">
          <cell r="E193">
            <v>68.86</v>
          </cell>
          <cell r="F193">
            <v>7.64</v>
          </cell>
        </row>
        <row r="194">
          <cell r="B194" t="str">
            <v>Строительство детского сада в микрорайоне № 4А</v>
          </cell>
        </row>
        <row r="195">
          <cell r="F195">
            <v>30</v>
          </cell>
        </row>
        <row r="196">
          <cell r="F196">
            <v>30</v>
          </cell>
        </row>
        <row r="197">
          <cell r="F197">
            <v>35</v>
          </cell>
        </row>
        <row r="198">
          <cell r="B198" t="str">
            <v>Строительство детского сада в п.Солнечный</v>
          </cell>
        </row>
        <row r="199">
          <cell r="F199">
            <v>35</v>
          </cell>
        </row>
        <row r="200">
          <cell r="F200">
            <v>35</v>
          </cell>
        </row>
        <row r="201">
          <cell r="F20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J312"/>
  <sheetViews>
    <sheetView tabSelected="1" zoomScaleSheetLayoutView="90" zoomScalePageLayoutView="0" workbookViewId="0" topLeftCell="A1">
      <pane ySplit="4" topLeftCell="A118" activePane="bottomLeft" state="frozen"/>
      <selection pane="topLeft" activeCell="D244" sqref="D244"/>
      <selection pane="bottomLeft" activeCell="D322" sqref="D322"/>
    </sheetView>
  </sheetViews>
  <sheetFormatPr defaultColWidth="38.421875" defaultRowHeight="29.25" customHeight="1"/>
  <cols>
    <col min="1" max="1" width="57.28125" style="30" customWidth="1"/>
    <col min="2" max="2" width="27.57421875" style="31" customWidth="1"/>
    <col min="3" max="3" width="22.7109375" style="33" customWidth="1"/>
    <col min="4" max="4" width="32.8515625" style="5" customWidth="1"/>
    <col min="5" max="5" width="12.28125" style="5" customWidth="1"/>
    <col min="6" max="6" width="13.00390625" style="5" customWidth="1"/>
    <col min="7" max="10" width="38.421875" style="5" customWidth="1"/>
    <col min="11" max="16384" width="38.421875" style="3" customWidth="1"/>
  </cols>
  <sheetData>
    <row r="1" spans="1:3" ht="21.75" customHeight="1">
      <c r="A1" s="179" t="s">
        <v>55</v>
      </c>
      <c r="B1" s="179"/>
      <c r="C1" s="179"/>
    </row>
    <row r="2" spans="1:3" ht="23.25" customHeight="1">
      <c r="A2" s="180" t="s">
        <v>177</v>
      </c>
      <c r="B2" s="180"/>
      <c r="C2" s="180"/>
    </row>
    <row r="3" ht="17.25" customHeight="1"/>
    <row r="4" spans="1:10" s="10" customFormat="1" ht="51.75" customHeight="1">
      <c r="A4" s="157" t="s">
        <v>0</v>
      </c>
      <c r="B4" s="157" t="s">
        <v>102</v>
      </c>
      <c r="C4" s="158" t="s">
        <v>178</v>
      </c>
      <c r="D4" s="9"/>
      <c r="E4" s="9"/>
      <c r="F4" s="9"/>
      <c r="G4" s="9"/>
      <c r="H4" s="9"/>
      <c r="I4" s="9"/>
      <c r="J4" s="9"/>
    </row>
    <row r="5" spans="1:3" ht="23.25" customHeight="1">
      <c r="A5" s="185" t="s">
        <v>1</v>
      </c>
      <c r="B5" s="185"/>
      <c r="C5" s="185"/>
    </row>
    <row r="6" spans="1:10" s="134" customFormat="1" ht="22.5" customHeight="1">
      <c r="A6" s="181" t="s">
        <v>52</v>
      </c>
      <c r="B6" s="12" t="s">
        <v>51</v>
      </c>
      <c r="C6" s="14">
        <f>SUM(C7:C8)</f>
        <v>7.5</v>
      </c>
      <c r="D6" s="15"/>
      <c r="E6" s="15"/>
      <c r="F6" s="15"/>
      <c r="G6" s="15"/>
      <c r="H6" s="15"/>
      <c r="I6" s="15"/>
      <c r="J6" s="15"/>
    </row>
    <row r="7" spans="1:10" s="19" customFormat="1" ht="22.5" customHeight="1">
      <c r="A7" s="181"/>
      <c r="B7" s="66" t="s">
        <v>101</v>
      </c>
      <c r="C7" s="17">
        <v>7.5</v>
      </c>
      <c r="D7" s="18"/>
      <c r="E7" s="18"/>
      <c r="F7" s="18"/>
      <c r="G7" s="18"/>
      <c r="H7" s="18"/>
      <c r="I7" s="18"/>
      <c r="J7" s="18"/>
    </row>
    <row r="8" spans="1:10" s="19" customFormat="1" ht="22.5" customHeight="1" hidden="1">
      <c r="A8" s="181"/>
      <c r="B8" s="16" t="s">
        <v>54</v>
      </c>
      <c r="C8" s="17">
        <v>0</v>
      </c>
      <c r="D8" s="18"/>
      <c r="E8" s="18"/>
      <c r="F8" s="18"/>
      <c r="G8" s="18"/>
      <c r="H8" s="18"/>
      <c r="I8" s="18"/>
      <c r="J8" s="18"/>
    </row>
    <row r="9" spans="1:10" s="134" customFormat="1" ht="22.5" customHeight="1">
      <c r="A9" s="181" t="s">
        <v>103</v>
      </c>
      <c r="B9" s="12" t="s">
        <v>51</v>
      </c>
      <c r="C9" s="14">
        <f>SUM(C10:C11)</f>
        <v>39.3</v>
      </c>
      <c r="D9" s="15"/>
      <c r="E9" s="15"/>
      <c r="F9" s="15"/>
      <c r="G9" s="15"/>
      <c r="H9" s="15"/>
      <c r="I9" s="15"/>
      <c r="J9" s="15"/>
    </row>
    <row r="10" spans="1:10" s="19" customFormat="1" ht="26.25" customHeight="1">
      <c r="A10" s="181"/>
      <c r="B10" s="66" t="s">
        <v>101</v>
      </c>
      <c r="C10" s="17">
        <v>37.8</v>
      </c>
      <c r="D10" s="18"/>
      <c r="E10" s="18"/>
      <c r="F10" s="18"/>
      <c r="G10" s="18"/>
      <c r="H10" s="18"/>
      <c r="I10" s="18"/>
      <c r="J10" s="18"/>
    </row>
    <row r="11" spans="1:10" s="19" customFormat="1" ht="22.5" customHeight="1">
      <c r="A11" s="181"/>
      <c r="B11" s="66" t="s">
        <v>78</v>
      </c>
      <c r="C11" s="17">
        <v>1.5</v>
      </c>
      <c r="D11" s="18"/>
      <c r="E11" s="18"/>
      <c r="F11" s="18"/>
      <c r="G11" s="18"/>
      <c r="H11" s="18"/>
      <c r="I11" s="18"/>
      <c r="J11" s="18"/>
    </row>
    <row r="12" spans="1:10" s="134" customFormat="1" ht="41.25" customHeight="1">
      <c r="A12" s="181" t="s">
        <v>80</v>
      </c>
      <c r="B12" s="12" t="s">
        <v>51</v>
      </c>
      <c r="C12" s="14">
        <f>C13</f>
        <v>3</v>
      </c>
      <c r="D12" s="15"/>
      <c r="E12" s="15"/>
      <c r="F12" s="15"/>
      <c r="G12" s="15"/>
      <c r="H12" s="15"/>
      <c r="I12" s="15"/>
      <c r="J12" s="15"/>
    </row>
    <row r="13" spans="1:10" s="19" customFormat="1" ht="40.5" customHeight="1">
      <c r="A13" s="181"/>
      <c r="B13" s="66" t="s">
        <v>101</v>
      </c>
      <c r="C13" s="17">
        <v>3</v>
      </c>
      <c r="D13" s="18"/>
      <c r="E13" s="18"/>
      <c r="F13" s="18"/>
      <c r="G13" s="18"/>
      <c r="H13" s="18"/>
      <c r="I13" s="18"/>
      <c r="J13" s="18"/>
    </row>
    <row r="14" spans="1:10" s="134" customFormat="1" ht="39" customHeight="1">
      <c r="A14" s="181" t="s">
        <v>133</v>
      </c>
      <c r="B14" s="12" t="s">
        <v>51</v>
      </c>
      <c r="C14" s="14">
        <f>C15</f>
        <v>0.851</v>
      </c>
      <c r="D14" s="15"/>
      <c r="E14" s="15"/>
      <c r="F14" s="15"/>
      <c r="G14" s="15"/>
      <c r="H14" s="15"/>
      <c r="I14" s="15"/>
      <c r="J14" s="15"/>
    </row>
    <row r="15" spans="1:10" s="19" customFormat="1" ht="39.75" customHeight="1">
      <c r="A15" s="181"/>
      <c r="B15" s="66" t="s">
        <v>101</v>
      </c>
      <c r="C15" s="17">
        <v>0.851</v>
      </c>
      <c r="D15" s="18"/>
      <c r="E15" s="18"/>
      <c r="F15" s="18"/>
      <c r="G15" s="18"/>
      <c r="H15" s="18"/>
      <c r="I15" s="18"/>
      <c r="J15" s="18"/>
    </row>
    <row r="16" spans="1:10" s="134" customFormat="1" ht="29.25" customHeight="1">
      <c r="A16" s="181" t="s">
        <v>183</v>
      </c>
      <c r="B16" s="12" t="s">
        <v>51</v>
      </c>
      <c r="C16" s="14">
        <f>C17+C18</f>
        <v>1.7760000000000002</v>
      </c>
      <c r="D16" s="15"/>
      <c r="E16" s="15"/>
      <c r="F16" s="15"/>
      <c r="G16" s="15"/>
      <c r="H16" s="15"/>
      <c r="I16" s="15"/>
      <c r="J16" s="15"/>
    </row>
    <row r="17" spans="1:10" s="19" customFormat="1" ht="32.25" customHeight="1">
      <c r="A17" s="181"/>
      <c r="B17" s="16" t="s">
        <v>101</v>
      </c>
      <c r="C17" s="17">
        <v>0.547</v>
      </c>
      <c r="D17" s="18"/>
      <c r="E17" s="18"/>
      <c r="F17" s="18"/>
      <c r="G17" s="18"/>
      <c r="H17" s="18"/>
      <c r="I17" s="18"/>
      <c r="J17" s="18"/>
    </row>
    <row r="18" spans="1:10" s="19" customFormat="1" ht="27.75" customHeight="1">
      <c r="A18" s="181"/>
      <c r="B18" s="16" t="s">
        <v>78</v>
      </c>
      <c r="C18" s="17">
        <v>1.229</v>
      </c>
      <c r="D18" s="18"/>
      <c r="E18" s="18"/>
      <c r="F18" s="18"/>
      <c r="G18" s="18"/>
      <c r="H18" s="18"/>
      <c r="I18" s="18"/>
      <c r="J18" s="18"/>
    </row>
    <row r="19" spans="1:10" s="134" customFormat="1" ht="33" customHeight="1">
      <c r="A19" s="181" t="s">
        <v>184</v>
      </c>
      <c r="B19" s="12" t="s">
        <v>51</v>
      </c>
      <c r="C19" s="14">
        <f>C20+C21</f>
        <v>0.154</v>
      </c>
      <c r="D19" s="15"/>
      <c r="E19" s="15"/>
      <c r="F19" s="15"/>
      <c r="G19" s="15"/>
      <c r="H19" s="15"/>
      <c r="I19" s="15"/>
      <c r="J19" s="15"/>
    </row>
    <row r="20" spans="1:10" s="19" customFormat="1" ht="40.5" customHeight="1">
      <c r="A20" s="181"/>
      <c r="B20" s="16" t="s">
        <v>101</v>
      </c>
      <c r="C20" s="17">
        <v>0.145</v>
      </c>
      <c r="D20" s="18"/>
      <c r="E20" s="18"/>
      <c r="F20" s="18"/>
      <c r="G20" s="18"/>
      <c r="H20" s="18"/>
      <c r="I20" s="18"/>
      <c r="J20" s="18"/>
    </row>
    <row r="21" spans="1:10" s="19" customFormat="1" ht="35.25" customHeight="1">
      <c r="A21" s="181"/>
      <c r="B21" s="16" t="s">
        <v>78</v>
      </c>
      <c r="C21" s="122">
        <v>0.009</v>
      </c>
      <c r="D21" s="18"/>
      <c r="E21" s="18"/>
      <c r="F21" s="18"/>
      <c r="G21" s="18"/>
      <c r="H21" s="18"/>
      <c r="I21" s="18"/>
      <c r="J21" s="18"/>
    </row>
    <row r="22" spans="1:10" s="134" customFormat="1" ht="37.5" customHeight="1">
      <c r="A22" s="193" t="s">
        <v>135</v>
      </c>
      <c r="B22" s="12" t="s">
        <v>51</v>
      </c>
      <c r="C22" s="14">
        <f>C23+C24</f>
        <v>1.761</v>
      </c>
      <c r="D22" s="15"/>
      <c r="E22" s="15"/>
      <c r="F22" s="15"/>
      <c r="G22" s="15"/>
      <c r="H22" s="15"/>
      <c r="I22" s="15"/>
      <c r="J22" s="15"/>
    </row>
    <row r="23" spans="1:10" s="19" customFormat="1" ht="29.25" customHeight="1">
      <c r="A23" s="194"/>
      <c r="B23" s="66" t="s">
        <v>101</v>
      </c>
      <c r="C23" s="17">
        <v>1.561</v>
      </c>
      <c r="D23" s="18"/>
      <c r="E23" s="18"/>
      <c r="F23" s="18"/>
      <c r="G23" s="18"/>
      <c r="H23" s="18"/>
      <c r="I23" s="18"/>
      <c r="J23" s="18"/>
    </row>
    <row r="24" spans="1:10" s="19" customFormat="1" ht="24" customHeight="1">
      <c r="A24" s="195"/>
      <c r="B24" s="16" t="s">
        <v>78</v>
      </c>
      <c r="C24" s="17">
        <v>0.2</v>
      </c>
      <c r="D24" s="18"/>
      <c r="E24" s="18"/>
      <c r="F24" s="18"/>
      <c r="G24" s="18"/>
      <c r="H24" s="18"/>
      <c r="I24" s="18"/>
      <c r="J24" s="18"/>
    </row>
    <row r="25" spans="1:10" s="23" customFormat="1" ht="22.5" customHeight="1">
      <c r="A25" s="182" t="s">
        <v>2</v>
      </c>
      <c r="B25" s="156" t="s">
        <v>51</v>
      </c>
      <c r="C25" s="21">
        <f>SUM(C26:C27)</f>
        <v>54.342</v>
      </c>
      <c r="D25" s="22"/>
      <c r="E25" s="22"/>
      <c r="F25" s="22"/>
      <c r="G25" s="22"/>
      <c r="H25" s="22"/>
      <c r="I25" s="22"/>
      <c r="J25" s="22"/>
    </row>
    <row r="26" spans="1:10" s="23" customFormat="1" ht="22.5" customHeight="1">
      <c r="A26" s="182"/>
      <c r="B26" s="67" t="s">
        <v>101</v>
      </c>
      <c r="C26" s="21">
        <f>C7+C10+C13+C15+C17+C20+C23</f>
        <v>51.403999999999996</v>
      </c>
      <c r="D26" s="22"/>
      <c r="E26" s="22"/>
      <c r="F26" s="22"/>
      <c r="G26" s="22"/>
      <c r="H26" s="22"/>
      <c r="I26" s="22"/>
      <c r="J26" s="22"/>
    </row>
    <row r="27" spans="1:10" s="23" customFormat="1" ht="22.5" customHeight="1">
      <c r="A27" s="182"/>
      <c r="B27" s="67" t="s">
        <v>78</v>
      </c>
      <c r="C27" s="21">
        <f>C11+C18+C21+C24</f>
        <v>2.938</v>
      </c>
      <c r="D27" s="22"/>
      <c r="E27" s="22"/>
      <c r="F27" s="22"/>
      <c r="G27" s="22"/>
      <c r="H27" s="22"/>
      <c r="I27" s="22"/>
      <c r="J27" s="22"/>
    </row>
    <row r="28" spans="1:10" s="19" customFormat="1" ht="22.5" customHeight="1">
      <c r="A28" s="183" t="s">
        <v>3</v>
      </c>
      <c r="B28" s="183"/>
      <c r="C28" s="183"/>
      <c r="D28" s="18"/>
      <c r="E28" s="18"/>
      <c r="F28" s="18"/>
      <c r="G28" s="18"/>
      <c r="H28" s="18"/>
      <c r="I28" s="18"/>
      <c r="J28" s="18"/>
    </row>
    <row r="29" spans="1:10" s="19" customFormat="1" ht="22.5" customHeight="1">
      <c r="A29" s="181" t="s">
        <v>151</v>
      </c>
      <c r="B29" s="12" t="s">
        <v>51</v>
      </c>
      <c r="C29" s="14">
        <f>SUM(C30:C32)</f>
        <v>247.20820000000003</v>
      </c>
      <c r="D29" s="18"/>
      <c r="E29" s="18"/>
      <c r="F29" s="18"/>
      <c r="G29" s="18"/>
      <c r="H29" s="18"/>
      <c r="I29" s="18"/>
      <c r="J29" s="18"/>
    </row>
    <row r="30" spans="1:10" s="19" customFormat="1" ht="22.5" customHeight="1">
      <c r="A30" s="181"/>
      <c r="B30" s="16" t="s">
        <v>77</v>
      </c>
      <c r="C30" s="17">
        <v>80.6007</v>
      </c>
      <c r="D30" s="18"/>
      <c r="E30" s="18"/>
      <c r="F30" s="18"/>
      <c r="G30" s="18"/>
      <c r="H30" s="18"/>
      <c r="I30" s="18"/>
      <c r="J30" s="18"/>
    </row>
    <row r="31" spans="1:10" s="19" customFormat="1" ht="22.5" customHeight="1">
      <c r="A31" s="181"/>
      <c r="B31" s="16" t="s">
        <v>78</v>
      </c>
      <c r="C31" s="17">
        <v>164.0978</v>
      </c>
      <c r="D31" s="18"/>
      <c r="E31" s="18"/>
      <c r="F31" s="18"/>
      <c r="G31" s="18"/>
      <c r="H31" s="18"/>
      <c r="I31" s="18"/>
      <c r="J31" s="18"/>
    </row>
    <row r="32" spans="1:10" s="19" customFormat="1" ht="26.25" customHeight="1">
      <c r="A32" s="181"/>
      <c r="B32" s="66" t="s">
        <v>101</v>
      </c>
      <c r="C32" s="17">
        <v>2.5097</v>
      </c>
      <c r="D32" s="18"/>
      <c r="E32" s="18"/>
      <c r="F32" s="18"/>
      <c r="G32" s="18"/>
      <c r="H32" s="18"/>
      <c r="I32" s="18"/>
      <c r="J32" s="18"/>
    </row>
    <row r="33" spans="1:10" s="19" customFormat="1" ht="22.5" customHeight="1">
      <c r="A33" s="181" t="s">
        <v>152</v>
      </c>
      <c r="B33" s="12" t="s">
        <v>51</v>
      </c>
      <c r="C33" s="14">
        <f>SUM(C34:C35)</f>
        <v>4.9469</v>
      </c>
      <c r="D33" s="18"/>
      <c r="E33" s="18"/>
      <c r="F33" s="18"/>
      <c r="G33" s="18"/>
      <c r="H33" s="18"/>
      <c r="I33" s="18"/>
      <c r="J33" s="18"/>
    </row>
    <row r="34" spans="1:10" s="19" customFormat="1" ht="26.25" customHeight="1">
      <c r="A34" s="181"/>
      <c r="B34" s="66" t="s">
        <v>77</v>
      </c>
      <c r="C34" s="17">
        <v>1.14</v>
      </c>
      <c r="D34" s="18"/>
      <c r="E34" s="18"/>
      <c r="F34" s="18"/>
      <c r="G34" s="18"/>
      <c r="H34" s="18"/>
      <c r="I34" s="18"/>
      <c r="J34" s="18"/>
    </row>
    <row r="35" spans="1:10" s="19" customFormat="1" ht="26.25" customHeight="1">
      <c r="A35" s="181"/>
      <c r="B35" s="66" t="s">
        <v>101</v>
      </c>
      <c r="C35" s="17">
        <v>3.8069</v>
      </c>
      <c r="D35" s="18"/>
      <c r="E35" s="18"/>
      <c r="F35" s="18"/>
      <c r="G35" s="18"/>
      <c r="H35" s="18"/>
      <c r="I35" s="18"/>
      <c r="J35" s="18"/>
    </row>
    <row r="36" spans="1:10" s="19" customFormat="1" ht="22.5" customHeight="1">
      <c r="A36" s="189" t="s">
        <v>4</v>
      </c>
      <c r="B36" s="156" t="s">
        <v>51</v>
      </c>
      <c r="C36" s="21">
        <f>SUM(C37:C39)</f>
        <v>252.1551</v>
      </c>
      <c r="D36" s="18"/>
      <c r="E36" s="18"/>
      <c r="F36" s="18"/>
      <c r="G36" s="18"/>
      <c r="H36" s="18"/>
      <c r="I36" s="18"/>
      <c r="J36" s="18"/>
    </row>
    <row r="37" spans="1:10" s="19" customFormat="1" ht="22.5" customHeight="1">
      <c r="A37" s="190"/>
      <c r="B37" s="156" t="s">
        <v>77</v>
      </c>
      <c r="C37" s="21">
        <f>C30+C34</f>
        <v>81.7407</v>
      </c>
      <c r="D37" s="18"/>
      <c r="E37" s="18"/>
      <c r="F37" s="18"/>
      <c r="G37" s="18"/>
      <c r="H37" s="18"/>
      <c r="I37" s="18"/>
      <c r="J37" s="18"/>
    </row>
    <row r="38" spans="1:10" s="19" customFormat="1" ht="22.5" customHeight="1">
      <c r="A38" s="190"/>
      <c r="B38" s="156" t="s">
        <v>78</v>
      </c>
      <c r="C38" s="21">
        <f>C31</f>
        <v>164.0978</v>
      </c>
      <c r="D38" s="18"/>
      <c r="E38" s="18"/>
      <c r="F38" s="18"/>
      <c r="G38" s="18"/>
      <c r="H38" s="18"/>
      <c r="I38" s="18"/>
      <c r="J38" s="18"/>
    </row>
    <row r="39" spans="1:10" s="19" customFormat="1" ht="22.5" customHeight="1">
      <c r="A39" s="191"/>
      <c r="B39" s="67" t="s">
        <v>101</v>
      </c>
      <c r="C39" s="21">
        <f>C35+C32</f>
        <v>6.3166</v>
      </c>
      <c r="D39" s="18"/>
      <c r="E39" s="18"/>
      <c r="F39" s="18"/>
      <c r="G39" s="18"/>
      <c r="H39" s="18"/>
      <c r="I39" s="18"/>
      <c r="J39" s="18"/>
    </row>
    <row r="40" spans="1:10" s="19" customFormat="1" ht="22.5" customHeight="1">
      <c r="A40" s="183" t="s">
        <v>5</v>
      </c>
      <c r="B40" s="183"/>
      <c r="C40" s="183"/>
      <c r="D40" s="18"/>
      <c r="E40" s="18"/>
      <c r="F40" s="18"/>
      <c r="G40" s="18"/>
      <c r="H40" s="18"/>
      <c r="I40" s="18"/>
      <c r="J40" s="18"/>
    </row>
    <row r="41" spans="1:3" ht="21.75" customHeight="1">
      <c r="A41" s="192" t="s">
        <v>210</v>
      </c>
      <c r="B41" s="157" t="s">
        <v>51</v>
      </c>
      <c r="C41" s="158">
        <f>C42</f>
        <v>5.341</v>
      </c>
    </row>
    <row r="42" spans="1:3" ht="23.25" customHeight="1">
      <c r="A42" s="192"/>
      <c r="B42" s="66" t="s">
        <v>101</v>
      </c>
      <c r="C42" s="24">
        <v>5.341</v>
      </c>
    </row>
    <row r="43" spans="1:3" ht="26.25" customHeight="1">
      <c r="A43" s="187" t="s">
        <v>104</v>
      </c>
      <c r="B43" s="157" t="s">
        <v>51</v>
      </c>
      <c r="C43" s="158">
        <f>C44</f>
        <v>1.772</v>
      </c>
    </row>
    <row r="44" spans="1:3" ht="23.25" customHeight="1">
      <c r="A44" s="188"/>
      <c r="B44" s="66" t="s">
        <v>101</v>
      </c>
      <c r="C44" s="24">
        <v>1.772</v>
      </c>
    </row>
    <row r="45" spans="1:3" ht="18.75" customHeight="1">
      <c r="A45" s="184" t="s">
        <v>211</v>
      </c>
      <c r="B45" s="157" t="s">
        <v>51</v>
      </c>
      <c r="C45" s="158">
        <f>C46</f>
        <v>0.342</v>
      </c>
    </row>
    <row r="46" spans="1:3" ht="23.25" customHeight="1">
      <c r="A46" s="184"/>
      <c r="B46" s="66" t="s">
        <v>101</v>
      </c>
      <c r="C46" s="24">
        <v>0.342</v>
      </c>
    </row>
    <row r="47" spans="1:3" ht="22.5" customHeight="1">
      <c r="A47" s="184" t="s">
        <v>186</v>
      </c>
      <c r="B47" s="157" t="s">
        <v>51</v>
      </c>
      <c r="C47" s="158">
        <f>C48</f>
        <v>0.093</v>
      </c>
    </row>
    <row r="48" spans="1:3" ht="18.75" customHeight="1">
      <c r="A48" s="184"/>
      <c r="B48" s="66" t="s">
        <v>101</v>
      </c>
      <c r="C48" s="24">
        <v>0.093</v>
      </c>
    </row>
    <row r="49" spans="1:3" ht="18.75" customHeight="1">
      <c r="A49" s="184" t="s">
        <v>212</v>
      </c>
      <c r="B49" s="157" t="s">
        <v>51</v>
      </c>
      <c r="C49" s="158">
        <f>C50</f>
        <v>1.471</v>
      </c>
    </row>
    <row r="50" spans="1:3" ht="23.25" customHeight="1">
      <c r="A50" s="184"/>
      <c r="B50" s="66" t="s">
        <v>101</v>
      </c>
      <c r="C50" s="24">
        <v>1.471</v>
      </c>
    </row>
    <row r="51" spans="1:3" ht="18.75" customHeight="1">
      <c r="A51" s="184" t="s">
        <v>213</v>
      </c>
      <c r="B51" s="157" t="s">
        <v>51</v>
      </c>
      <c r="C51" s="158">
        <f>C52</f>
        <v>0.604</v>
      </c>
    </row>
    <row r="52" spans="1:3" ht="23.25" customHeight="1">
      <c r="A52" s="184"/>
      <c r="B52" s="66" t="s">
        <v>101</v>
      </c>
      <c r="C52" s="24">
        <v>0.604</v>
      </c>
    </row>
    <row r="53" spans="1:3" ht="24" customHeight="1">
      <c r="A53" s="197" t="s">
        <v>161</v>
      </c>
      <c r="B53" s="157" t="s">
        <v>51</v>
      </c>
      <c r="C53" s="158">
        <f>SUM(C54:C55)</f>
        <v>7.707000000000001</v>
      </c>
    </row>
    <row r="54" spans="1:3" ht="28.5" customHeight="1">
      <c r="A54" s="197"/>
      <c r="B54" s="117" t="s">
        <v>101</v>
      </c>
      <c r="C54" s="24">
        <v>4.987</v>
      </c>
    </row>
    <row r="55" spans="1:3" ht="27" customHeight="1">
      <c r="A55" s="197"/>
      <c r="B55" s="117" t="s">
        <v>78</v>
      </c>
      <c r="C55" s="24">
        <v>2.72</v>
      </c>
    </row>
    <row r="56" spans="1:10" s="23" customFormat="1" ht="22.5" customHeight="1">
      <c r="A56" s="196" t="s">
        <v>73</v>
      </c>
      <c r="B56" s="162" t="s">
        <v>51</v>
      </c>
      <c r="C56" s="163">
        <f>SUM(C57:C58)</f>
        <v>17.33</v>
      </c>
      <c r="D56" s="22"/>
      <c r="E56" s="22"/>
      <c r="F56" s="22"/>
      <c r="G56" s="22"/>
      <c r="H56" s="22"/>
      <c r="I56" s="22"/>
      <c r="J56" s="22"/>
    </row>
    <row r="57" spans="1:10" s="23" customFormat="1" ht="22.5" customHeight="1">
      <c r="A57" s="196"/>
      <c r="B57" s="164" t="s">
        <v>101</v>
      </c>
      <c r="C57" s="163">
        <f>C42+C44+C46+C48+C50+C52+C54</f>
        <v>14.61</v>
      </c>
      <c r="D57" s="22"/>
      <c r="E57" s="22"/>
      <c r="F57" s="22"/>
      <c r="G57" s="22"/>
      <c r="H57" s="22"/>
      <c r="I57" s="22"/>
      <c r="J57" s="22"/>
    </row>
    <row r="58" spans="1:10" s="23" customFormat="1" ht="22.5" customHeight="1">
      <c r="A58" s="196"/>
      <c r="B58" s="165" t="s">
        <v>78</v>
      </c>
      <c r="C58" s="163">
        <f>C55</f>
        <v>2.72</v>
      </c>
      <c r="D58" s="22"/>
      <c r="E58" s="22"/>
      <c r="F58" s="22"/>
      <c r="G58" s="22"/>
      <c r="H58" s="22"/>
      <c r="I58" s="22"/>
      <c r="J58" s="22"/>
    </row>
    <row r="59" spans="1:10" s="19" customFormat="1" ht="22.5" customHeight="1">
      <c r="A59" s="183" t="s">
        <v>49</v>
      </c>
      <c r="B59" s="183"/>
      <c r="C59" s="183"/>
      <c r="D59" s="18"/>
      <c r="E59" s="18"/>
      <c r="F59" s="18"/>
      <c r="G59" s="18"/>
      <c r="H59" s="18"/>
      <c r="I59" s="18"/>
      <c r="J59" s="18"/>
    </row>
    <row r="60" spans="1:10" s="19" customFormat="1" ht="27.75" customHeight="1">
      <c r="A60" s="181" t="s">
        <v>137</v>
      </c>
      <c r="B60" s="12" t="s">
        <v>51</v>
      </c>
      <c r="C60" s="14">
        <f>C61</f>
        <v>3.715</v>
      </c>
      <c r="D60" s="18"/>
      <c r="E60" s="18"/>
      <c r="F60" s="18"/>
      <c r="G60" s="18"/>
      <c r="H60" s="18"/>
      <c r="I60" s="18"/>
      <c r="J60" s="18"/>
    </row>
    <row r="61" spans="1:10" s="19" customFormat="1" ht="22.5" customHeight="1">
      <c r="A61" s="181"/>
      <c r="B61" s="66" t="s">
        <v>101</v>
      </c>
      <c r="C61" s="17">
        <f>C63+C65+C67+C69+C71</f>
        <v>3.715</v>
      </c>
      <c r="D61" s="18"/>
      <c r="E61" s="18"/>
      <c r="F61" s="18"/>
      <c r="G61" s="18"/>
      <c r="H61" s="18"/>
      <c r="I61" s="18"/>
      <c r="J61" s="18"/>
    </row>
    <row r="62" spans="1:10" s="19" customFormat="1" ht="37.5" customHeight="1">
      <c r="A62" s="186" t="s">
        <v>138</v>
      </c>
      <c r="B62" s="12" t="s">
        <v>51</v>
      </c>
      <c r="C62" s="14">
        <f>C63</f>
        <v>2.094</v>
      </c>
      <c r="D62" s="18"/>
      <c r="E62" s="18"/>
      <c r="F62" s="18"/>
      <c r="G62" s="18"/>
      <c r="H62" s="18"/>
      <c r="I62" s="18"/>
      <c r="J62" s="18"/>
    </row>
    <row r="63" spans="1:10" s="19" customFormat="1" ht="43.5" customHeight="1">
      <c r="A63" s="186"/>
      <c r="B63" s="66" t="s">
        <v>101</v>
      </c>
      <c r="C63" s="17">
        <v>2.094</v>
      </c>
      <c r="D63" s="18"/>
      <c r="E63" s="18"/>
      <c r="F63" s="18"/>
      <c r="G63" s="18"/>
      <c r="H63" s="18"/>
      <c r="I63" s="18"/>
      <c r="J63" s="18"/>
    </row>
    <row r="64" spans="1:10" s="19" customFormat="1" ht="37.5" customHeight="1">
      <c r="A64" s="186" t="s">
        <v>139</v>
      </c>
      <c r="B64" s="12" t="s">
        <v>51</v>
      </c>
      <c r="C64" s="14">
        <f>C65</f>
        <v>0.204</v>
      </c>
      <c r="D64" s="18"/>
      <c r="E64" s="18"/>
      <c r="F64" s="18"/>
      <c r="G64" s="18"/>
      <c r="H64" s="18"/>
      <c r="I64" s="18"/>
      <c r="J64" s="18"/>
    </row>
    <row r="65" spans="1:10" s="19" customFormat="1" ht="25.5" customHeight="1">
      <c r="A65" s="186"/>
      <c r="B65" s="66" t="s">
        <v>101</v>
      </c>
      <c r="C65" s="17">
        <v>0.204</v>
      </c>
      <c r="D65" s="18"/>
      <c r="E65" s="18"/>
      <c r="F65" s="18"/>
      <c r="G65" s="18"/>
      <c r="H65" s="18"/>
      <c r="I65" s="18"/>
      <c r="J65" s="18"/>
    </row>
    <row r="66" spans="1:10" s="19" customFormat="1" ht="37.5" customHeight="1">
      <c r="A66" s="186" t="s">
        <v>140</v>
      </c>
      <c r="B66" s="12" t="s">
        <v>51</v>
      </c>
      <c r="C66" s="14">
        <f>C67</f>
        <v>0.403</v>
      </c>
      <c r="D66" s="18"/>
      <c r="E66" s="18"/>
      <c r="F66" s="18"/>
      <c r="G66" s="18"/>
      <c r="H66" s="18"/>
      <c r="I66" s="18"/>
      <c r="J66" s="18"/>
    </row>
    <row r="67" spans="1:10" s="19" customFormat="1" ht="22.5" customHeight="1">
      <c r="A67" s="186"/>
      <c r="B67" s="66" t="s">
        <v>101</v>
      </c>
      <c r="C67" s="17">
        <v>0.403</v>
      </c>
      <c r="D67" s="18"/>
      <c r="E67" s="18"/>
      <c r="F67" s="18"/>
      <c r="G67" s="18"/>
      <c r="H67" s="18"/>
      <c r="I67" s="18"/>
      <c r="J67" s="18"/>
    </row>
    <row r="68" spans="1:10" s="19" customFormat="1" ht="37.5" customHeight="1">
      <c r="A68" s="186" t="s">
        <v>141</v>
      </c>
      <c r="B68" s="12" t="s">
        <v>51</v>
      </c>
      <c r="C68" s="14">
        <f>C69</f>
        <v>0.4</v>
      </c>
      <c r="D68" s="18"/>
      <c r="E68" s="18"/>
      <c r="F68" s="18"/>
      <c r="G68" s="18"/>
      <c r="H68" s="18"/>
      <c r="I68" s="18"/>
      <c r="J68" s="18"/>
    </row>
    <row r="69" spans="1:10" s="19" customFormat="1" ht="22.5" customHeight="1">
      <c r="A69" s="186"/>
      <c r="B69" s="66" t="s">
        <v>101</v>
      </c>
      <c r="C69" s="17">
        <v>0.4</v>
      </c>
      <c r="D69" s="18"/>
      <c r="E69" s="18"/>
      <c r="F69" s="18"/>
      <c r="G69" s="18"/>
      <c r="H69" s="18"/>
      <c r="I69" s="18"/>
      <c r="J69" s="18"/>
    </row>
    <row r="70" spans="1:10" s="19" customFormat="1" ht="37.5" customHeight="1">
      <c r="A70" s="186" t="s">
        <v>142</v>
      </c>
      <c r="B70" s="12" t="s">
        <v>51</v>
      </c>
      <c r="C70" s="14">
        <f>C71</f>
        <v>0.614</v>
      </c>
      <c r="D70" s="18"/>
      <c r="E70" s="18"/>
      <c r="F70" s="18"/>
      <c r="G70" s="18"/>
      <c r="H70" s="18"/>
      <c r="I70" s="18"/>
      <c r="J70" s="18"/>
    </row>
    <row r="71" spans="1:10" s="19" customFormat="1" ht="22.5" customHeight="1">
      <c r="A71" s="186"/>
      <c r="B71" s="66" t="s">
        <v>101</v>
      </c>
      <c r="C71" s="17">
        <v>0.614</v>
      </c>
      <c r="D71" s="18"/>
      <c r="E71" s="18"/>
      <c r="F71" s="18"/>
      <c r="G71" s="18"/>
      <c r="H71" s="18"/>
      <c r="I71" s="18"/>
      <c r="J71" s="18"/>
    </row>
    <row r="72" spans="1:10" s="19" customFormat="1" ht="37.5" customHeight="1">
      <c r="A72" s="181" t="s">
        <v>105</v>
      </c>
      <c r="B72" s="12" t="s">
        <v>51</v>
      </c>
      <c r="C72" s="14">
        <f>C73</f>
        <v>0.58538</v>
      </c>
      <c r="D72" s="18"/>
      <c r="E72" s="18"/>
      <c r="F72" s="18"/>
      <c r="G72" s="18"/>
      <c r="H72" s="18"/>
      <c r="I72" s="18"/>
      <c r="J72" s="18"/>
    </row>
    <row r="73" spans="1:10" s="19" customFormat="1" ht="22.5" customHeight="1">
      <c r="A73" s="181"/>
      <c r="B73" s="66" t="s">
        <v>101</v>
      </c>
      <c r="C73" s="17">
        <v>0.58538</v>
      </c>
      <c r="D73" s="18"/>
      <c r="E73" s="18"/>
      <c r="F73" s="18"/>
      <c r="G73" s="18"/>
      <c r="H73" s="18"/>
      <c r="I73" s="18"/>
      <c r="J73" s="18"/>
    </row>
    <row r="74" spans="1:10" s="19" customFormat="1" ht="22.5" customHeight="1">
      <c r="A74" s="187" t="s">
        <v>90</v>
      </c>
      <c r="B74" s="12" t="s">
        <v>51</v>
      </c>
      <c r="C74" s="14">
        <f>SUM(C75:C78)</f>
        <v>0.374</v>
      </c>
      <c r="D74" s="18"/>
      <c r="E74" s="18"/>
      <c r="F74" s="18"/>
      <c r="G74" s="18"/>
      <c r="H74" s="18"/>
      <c r="I74" s="18"/>
      <c r="J74" s="18"/>
    </row>
    <row r="75" spans="1:10" s="19" customFormat="1" ht="22.5" customHeight="1" hidden="1">
      <c r="A75" s="198"/>
      <c r="B75" s="66" t="s">
        <v>77</v>
      </c>
      <c r="C75" s="17">
        <v>0</v>
      </c>
      <c r="D75" s="18"/>
      <c r="E75" s="18"/>
      <c r="F75" s="18"/>
      <c r="G75" s="18"/>
      <c r="H75" s="18"/>
      <c r="I75" s="18"/>
      <c r="J75" s="18"/>
    </row>
    <row r="76" spans="1:10" s="19" customFormat="1" ht="22.5" customHeight="1">
      <c r="A76" s="198"/>
      <c r="B76" s="66" t="s">
        <v>78</v>
      </c>
      <c r="C76" s="24">
        <v>0.164</v>
      </c>
      <c r="D76" s="18"/>
      <c r="E76" s="18"/>
      <c r="F76" s="18"/>
      <c r="G76" s="18"/>
      <c r="H76" s="18"/>
      <c r="I76" s="18"/>
      <c r="J76" s="18"/>
    </row>
    <row r="77" spans="1:10" s="19" customFormat="1" ht="22.5" customHeight="1">
      <c r="A77" s="198"/>
      <c r="B77" s="66" t="s">
        <v>101</v>
      </c>
      <c r="C77" s="24">
        <v>0.2</v>
      </c>
      <c r="D77" s="25"/>
      <c r="E77" s="18"/>
      <c r="F77" s="18"/>
      <c r="G77" s="18"/>
      <c r="H77" s="18"/>
      <c r="I77" s="18"/>
      <c r="J77" s="18"/>
    </row>
    <row r="78" spans="1:10" s="19" customFormat="1" ht="23.25" customHeight="1">
      <c r="A78" s="188"/>
      <c r="B78" s="66" t="s">
        <v>63</v>
      </c>
      <c r="C78" s="24">
        <v>0.01</v>
      </c>
      <c r="D78" s="18"/>
      <c r="E78" s="18"/>
      <c r="F78" s="18"/>
      <c r="G78" s="18"/>
      <c r="H78" s="18"/>
      <c r="I78" s="18"/>
      <c r="J78" s="18"/>
    </row>
    <row r="79" spans="1:10" s="19" customFormat="1" ht="22.5" customHeight="1">
      <c r="A79" s="182" t="s">
        <v>57</v>
      </c>
      <c r="B79" s="156" t="s">
        <v>51</v>
      </c>
      <c r="C79" s="21">
        <f>SUM(C80:C83)</f>
        <v>4.674379999999999</v>
      </c>
      <c r="D79" s="18"/>
      <c r="E79" s="18"/>
      <c r="F79" s="18"/>
      <c r="G79" s="18"/>
      <c r="H79" s="18"/>
      <c r="I79" s="18"/>
      <c r="J79" s="18"/>
    </row>
    <row r="80" spans="1:10" s="19" customFormat="1" ht="22.5" customHeight="1" hidden="1">
      <c r="A80" s="181"/>
      <c r="B80" s="166" t="s">
        <v>77</v>
      </c>
      <c r="C80" s="21">
        <f>C75</f>
        <v>0</v>
      </c>
      <c r="D80" s="18">
        <v>0</v>
      </c>
      <c r="E80" s="18"/>
      <c r="F80" s="18"/>
      <c r="G80" s="18"/>
      <c r="H80" s="18"/>
      <c r="I80" s="18"/>
      <c r="J80" s="18"/>
    </row>
    <row r="81" spans="1:10" s="19" customFormat="1" ht="22.5" customHeight="1">
      <c r="A81" s="182"/>
      <c r="B81" s="166" t="s">
        <v>78</v>
      </c>
      <c r="C81" s="21">
        <f>C76</f>
        <v>0.164</v>
      </c>
      <c r="D81" s="18"/>
      <c r="E81" s="18"/>
      <c r="F81" s="18"/>
      <c r="G81" s="18"/>
      <c r="H81" s="18"/>
      <c r="I81" s="18"/>
      <c r="J81" s="18"/>
    </row>
    <row r="82" spans="1:10" s="19" customFormat="1" ht="22.5" customHeight="1">
      <c r="A82" s="182"/>
      <c r="B82" s="166" t="s">
        <v>101</v>
      </c>
      <c r="C82" s="21">
        <f>C61+C73+C77</f>
        <v>4.50038</v>
      </c>
      <c r="D82" s="18"/>
      <c r="E82" s="18"/>
      <c r="F82" s="18"/>
      <c r="G82" s="18"/>
      <c r="H82" s="18"/>
      <c r="I82" s="18"/>
      <c r="J82" s="18"/>
    </row>
    <row r="83" spans="1:10" s="19" customFormat="1" ht="22.5" customHeight="1">
      <c r="A83" s="181"/>
      <c r="B83" s="166" t="s">
        <v>63</v>
      </c>
      <c r="C83" s="21">
        <f>C78</f>
        <v>0.01</v>
      </c>
      <c r="D83" s="18"/>
      <c r="E83" s="18"/>
      <c r="F83" s="18"/>
      <c r="G83" s="18"/>
      <c r="H83" s="18"/>
      <c r="I83" s="18"/>
      <c r="J83" s="18"/>
    </row>
    <row r="84" spans="1:10" s="19" customFormat="1" ht="22.5" customHeight="1" hidden="1">
      <c r="A84" s="183" t="s">
        <v>7</v>
      </c>
      <c r="B84" s="183"/>
      <c r="C84" s="183"/>
      <c r="D84" s="18"/>
      <c r="E84" s="18"/>
      <c r="F84" s="18"/>
      <c r="G84" s="18"/>
      <c r="H84" s="18"/>
      <c r="I84" s="18"/>
      <c r="J84" s="18"/>
    </row>
    <row r="85" spans="1:10" s="19" customFormat="1" ht="25.5" customHeight="1" hidden="1">
      <c r="A85" s="181" t="s">
        <v>98</v>
      </c>
      <c r="B85" s="12" t="s">
        <v>51</v>
      </c>
      <c r="C85" s="14">
        <f>C86</f>
        <v>0</v>
      </c>
      <c r="D85" s="18"/>
      <c r="E85" s="18"/>
      <c r="F85" s="18"/>
      <c r="G85" s="18"/>
      <c r="H85" s="18"/>
      <c r="I85" s="18"/>
      <c r="J85" s="18"/>
    </row>
    <row r="86" spans="1:10" s="19" customFormat="1" ht="31.5" customHeight="1" hidden="1">
      <c r="A86" s="181"/>
      <c r="B86" s="66" t="s">
        <v>101</v>
      </c>
      <c r="C86" s="17">
        <v>0</v>
      </c>
      <c r="D86" s="18"/>
      <c r="E86" s="18"/>
      <c r="F86" s="18"/>
      <c r="G86" s="18"/>
      <c r="H86" s="18"/>
      <c r="I86" s="18"/>
      <c r="J86" s="18"/>
    </row>
    <row r="87" spans="1:10" s="19" customFormat="1" ht="29.25" customHeight="1" hidden="1">
      <c r="A87" s="197" t="s">
        <v>106</v>
      </c>
      <c r="B87" s="12" t="s">
        <v>51</v>
      </c>
      <c r="C87" s="14">
        <f>C88</f>
        <v>0</v>
      </c>
      <c r="D87" s="18"/>
      <c r="E87" s="18"/>
      <c r="F87" s="18"/>
      <c r="G87" s="18"/>
      <c r="H87" s="18"/>
      <c r="I87" s="18"/>
      <c r="J87" s="18"/>
    </row>
    <row r="88" spans="1:10" s="19" customFormat="1" ht="30.75" customHeight="1" hidden="1">
      <c r="A88" s="197"/>
      <c r="B88" s="66" t="s">
        <v>101</v>
      </c>
      <c r="C88" s="24">
        <v>0</v>
      </c>
      <c r="D88" s="18"/>
      <c r="E88" s="18"/>
      <c r="F88" s="18"/>
      <c r="G88" s="18"/>
      <c r="H88" s="18"/>
      <c r="I88" s="18"/>
      <c r="J88" s="18"/>
    </row>
    <row r="89" spans="1:10" s="19" customFormat="1" ht="22.5" customHeight="1" hidden="1">
      <c r="A89" s="182" t="s">
        <v>99</v>
      </c>
      <c r="B89" s="156" t="s">
        <v>51</v>
      </c>
      <c r="C89" s="21">
        <f>C90</f>
        <v>0</v>
      </c>
      <c r="D89" s="18"/>
      <c r="E89" s="18"/>
      <c r="F89" s="18"/>
      <c r="G89" s="18"/>
      <c r="H89" s="18"/>
      <c r="I89" s="18"/>
      <c r="J89" s="18"/>
    </row>
    <row r="90" spans="1:10" s="19" customFormat="1" ht="22.5" customHeight="1" hidden="1">
      <c r="A90" s="182"/>
      <c r="B90" s="67" t="s">
        <v>101</v>
      </c>
      <c r="C90" s="21">
        <f>C86+C88</f>
        <v>0</v>
      </c>
      <c r="D90" s="18"/>
      <c r="E90" s="18"/>
      <c r="F90" s="18"/>
      <c r="G90" s="18"/>
      <c r="H90" s="18"/>
      <c r="I90" s="18"/>
      <c r="J90" s="18"/>
    </row>
    <row r="91" spans="1:10" s="19" customFormat="1" ht="22.5" customHeight="1">
      <c r="A91" s="183" t="s">
        <v>18</v>
      </c>
      <c r="B91" s="183"/>
      <c r="C91" s="183"/>
      <c r="D91" s="18"/>
      <c r="E91" s="18"/>
      <c r="F91" s="18"/>
      <c r="G91" s="18"/>
      <c r="H91" s="18"/>
      <c r="I91" s="18"/>
      <c r="J91" s="18"/>
    </row>
    <row r="92" spans="1:10" s="19" customFormat="1" ht="22.5" customHeight="1" hidden="1">
      <c r="A92" s="181" t="s">
        <v>19</v>
      </c>
      <c r="B92" s="12" t="s">
        <v>51</v>
      </c>
      <c r="C92" s="17"/>
      <c r="D92" s="18"/>
      <c r="E92" s="18"/>
      <c r="F92" s="18"/>
      <c r="G92" s="18"/>
      <c r="H92" s="18"/>
      <c r="I92" s="18"/>
      <c r="J92" s="18"/>
    </row>
    <row r="93" spans="1:10" s="19" customFormat="1" ht="22.5" customHeight="1" hidden="1">
      <c r="A93" s="181"/>
      <c r="B93" s="16" t="s">
        <v>101</v>
      </c>
      <c r="C93" s="17"/>
      <c r="D93" s="18">
        <v>0</v>
      </c>
      <c r="E93" s="18"/>
      <c r="F93" s="18"/>
      <c r="G93" s="18"/>
      <c r="H93" s="18"/>
      <c r="I93" s="18"/>
      <c r="J93" s="18"/>
    </row>
    <row r="94" spans="1:10" s="19" customFormat="1" ht="22.5" customHeight="1" hidden="1">
      <c r="A94" s="193" t="s">
        <v>20</v>
      </c>
      <c r="B94" s="12" t="s">
        <v>51</v>
      </c>
      <c r="C94" s="17"/>
      <c r="D94" s="18"/>
      <c r="E94" s="18"/>
      <c r="F94" s="18"/>
      <c r="G94" s="18"/>
      <c r="H94" s="18"/>
      <c r="I94" s="18"/>
      <c r="J94" s="18"/>
    </row>
    <row r="95" spans="1:10" s="19" customFormat="1" ht="22.5" customHeight="1" hidden="1">
      <c r="A95" s="194"/>
      <c r="B95" s="16" t="s">
        <v>101</v>
      </c>
      <c r="C95" s="17"/>
      <c r="D95" s="18"/>
      <c r="E95" s="18"/>
      <c r="F95" s="18"/>
      <c r="G95" s="18"/>
      <c r="H95" s="18"/>
      <c r="I95" s="18"/>
      <c r="J95" s="18"/>
    </row>
    <row r="96" spans="1:10" s="19" customFormat="1" ht="22.5" customHeight="1" hidden="1">
      <c r="A96" s="195"/>
      <c r="B96" s="16" t="s">
        <v>109</v>
      </c>
      <c r="C96" s="17"/>
      <c r="D96" s="18"/>
      <c r="E96" s="18"/>
      <c r="F96" s="18"/>
      <c r="G96" s="18"/>
      <c r="H96" s="18"/>
      <c r="I96" s="18"/>
      <c r="J96" s="18"/>
    </row>
    <row r="97" spans="1:10" s="19" customFormat="1" ht="23.25" customHeight="1">
      <c r="A97" s="203" t="s">
        <v>188</v>
      </c>
      <c r="B97" s="12" t="s">
        <v>51</v>
      </c>
      <c r="C97" s="17">
        <f>C98</f>
        <v>0.1</v>
      </c>
      <c r="D97" s="18"/>
      <c r="E97" s="18"/>
      <c r="F97" s="18"/>
      <c r="G97" s="18"/>
      <c r="H97" s="18"/>
      <c r="I97" s="18"/>
      <c r="J97" s="18"/>
    </row>
    <row r="98" spans="1:10" s="19" customFormat="1" ht="23.25" customHeight="1">
      <c r="A98" s="203"/>
      <c r="B98" s="16" t="s">
        <v>101</v>
      </c>
      <c r="C98" s="17">
        <v>0.1</v>
      </c>
      <c r="D98" s="18"/>
      <c r="E98" s="18"/>
      <c r="F98" s="18"/>
      <c r="G98" s="18"/>
      <c r="H98" s="18"/>
      <c r="I98" s="18"/>
      <c r="J98" s="18"/>
    </row>
    <row r="99" spans="1:10" s="19" customFormat="1" ht="23.25" customHeight="1">
      <c r="A99" s="203" t="s">
        <v>115</v>
      </c>
      <c r="B99" s="12" t="s">
        <v>51</v>
      </c>
      <c r="C99" s="17">
        <f>C100</f>
        <v>0.4987</v>
      </c>
      <c r="D99" s="18"/>
      <c r="E99" s="18"/>
      <c r="F99" s="18"/>
      <c r="G99" s="18"/>
      <c r="H99" s="18"/>
      <c r="I99" s="18"/>
      <c r="J99" s="18"/>
    </row>
    <row r="100" spans="1:10" s="19" customFormat="1" ht="23.25" customHeight="1">
      <c r="A100" s="203"/>
      <c r="B100" s="16" t="s">
        <v>101</v>
      </c>
      <c r="C100" s="17">
        <v>0.4987</v>
      </c>
      <c r="D100" s="18"/>
      <c r="E100" s="18"/>
      <c r="F100" s="18"/>
      <c r="G100" s="18"/>
      <c r="H100" s="18"/>
      <c r="I100" s="18"/>
      <c r="J100" s="18"/>
    </row>
    <row r="101" spans="1:10" s="19" customFormat="1" ht="22.5" customHeight="1">
      <c r="A101" s="182" t="s">
        <v>21</v>
      </c>
      <c r="B101" s="156" t="s">
        <v>51</v>
      </c>
      <c r="C101" s="21">
        <f>SUM(C102:C103)</f>
        <v>0.5987</v>
      </c>
      <c r="D101" s="161"/>
      <c r="E101" s="18"/>
      <c r="F101" s="18"/>
      <c r="G101" s="18"/>
      <c r="H101" s="18"/>
      <c r="I101" s="18"/>
      <c r="J101" s="18"/>
    </row>
    <row r="102" spans="1:10" s="19" customFormat="1" ht="22.5" customHeight="1">
      <c r="A102" s="202"/>
      <c r="B102" s="156" t="s">
        <v>101</v>
      </c>
      <c r="C102" s="21">
        <f>C100+C98</f>
        <v>0.5987</v>
      </c>
      <c r="D102" s="18"/>
      <c r="E102" s="18"/>
      <c r="F102" s="18"/>
      <c r="G102" s="18"/>
      <c r="H102" s="18"/>
      <c r="I102" s="18"/>
      <c r="J102" s="18"/>
    </row>
    <row r="103" spans="1:10" s="19" customFormat="1" ht="22.5" customHeight="1" hidden="1">
      <c r="A103" s="202"/>
      <c r="B103" s="156" t="s">
        <v>109</v>
      </c>
      <c r="C103" s="37">
        <f>C96</f>
        <v>0</v>
      </c>
      <c r="D103" s="18"/>
      <c r="E103" s="18"/>
      <c r="F103" s="18"/>
      <c r="G103" s="18"/>
      <c r="H103" s="18"/>
      <c r="I103" s="18"/>
      <c r="J103" s="18"/>
    </row>
    <row r="104" spans="1:10" s="19" customFormat="1" ht="22.5" customHeight="1">
      <c r="A104" s="183" t="s">
        <v>23</v>
      </c>
      <c r="B104" s="183"/>
      <c r="C104" s="183"/>
      <c r="D104" s="18"/>
      <c r="E104" s="18"/>
      <c r="F104" s="18"/>
      <c r="G104" s="18"/>
      <c r="H104" s="18"/>
      <c r="I104" s="18"/>
      <c r="J104" s="18"/>
    </row>
    <row r="105" spans="1:10" s="19" customFormat="1" ht="22.5" customHeight="1">
      <c r="A105" s="199" t="s">
        <v>107</v>
      </c>
      <c r="B105" s="199"/>
      <c r="C105" s="199"/>
      <c r="D105" s="18"/>
      <c r="E105" s="18"/>
      <c r="F105" s="18"/>
      <c r="G105" s="18"/>
      <c r="H105" s="18"/>
      <c r="I105" s="18"/>
      <c r="J105" s="18"/>
    </row>
    <row r="106" spans="1:10" s="19" customFormat="1" ht="22.5" customHeight="1">
      <c r="A106" s="181" t="s">
        <v>24</v>
      </c>
      <c r="B106" s="12" t="s">
        <v>51</v>
      </c>
      <c r="C106" s="14">
        <f>C107</f>
        <v>0.046485</v>
      </c>
      <c r="D106" s="18"/>
      <c r="E106" s="18"/>
      <c r="F106" s="18"/>
      <c r="G106" s="18"/>
      <c r="H106" s="18"/>
      <c r="I106" s="18"/>
      <c r="J106" s="18"/>
    </row>
    <row r="107" spans="1:10" s="19" customFormat="1" ht="27" customHeight="1">
      <c r="A107" s="181"/>
      <c r="B107" s="16" t="s">
        <v>101</v>
      </c>
      <c r="C107" s="17">
        <v>0.046485</v>
      </c>
      <c r="D107" s="18"/>
      <c r="E107" s="18"/>
      <c r="F107" s="18"/>
      <c r="G107" s="18"/>
      <c r="H107" s="18"/>
      <c r="I107" s="18"/>
      <c r="J107" s="18"/>
    </row>
    <row r="108" spans="1:10" s="19" customFormat="1" ht="22.5" customHeight="1">
      <c r="A108" s="199" t="s">
        <v>108</v>
      </c>
      <c r="B108" s="199"/>
      <c r="C108" s="199"/>
      <c r="D108" s="18"/>
      <c r="E108" s="18"/>
      <c r="F108" s="18"/>
      <c r="G108" s="18"/>
      <c r="H108" s="18"/>
      <c r="I108" s="18"/>
      <c r="J108" s="18"/>
    </row>
    <row r="109" spans="1:10" s="19" customFormat="1" ht="22.5" customHeight="1">
      <c r="A109" s="184" t="s">
        <v>82</v>
      </c>
      <c r="B109" s="12" t="s">
        <v>51</v>
      </c>
      <c r="C109" s="14">
        <f>C110</f>
        <v>0.024555</v>
      </c>
      <c r="D109" s="18"/>
      <c r="E109" s="18"/>
      <c r="F109" s="18"/>
      <c r="G109" s="18"/>
      <c r="H109" s="18"/>
      <c r="I109" s="18"/>
      <c r="J109" s="18"/>
    </row>
    <row r="110" spans="1:10" s="19" customFormat="1" ht="22.5" customHeight="1">
      <c r="A110" s="184"/>
      <c r="B110" s="16" t="s">
        <v>101</v>
      </c>
      <c r="C110" s="17">
        <v>0.024555</v>
      </c>
      <c r="D110" s="18"/>
      <c r="E110" s="18"/>
      <c r="F110" s="18"/>
      <c r="G110" s="18"/>
      <c r="H110" s="18"/>
      <c r="I110" s="18"/>
      <c r="J110" s="18"/>
    </row>
    <row r="111" spans="1:10" s="134" customFormat="1" ht="22.5" customHeight="1">
      <c r="A111" s="200" t="s">
        <v>74</v>
      </c>
      <c r="B111" s="156" t="s">
        <v>51</v>
      </c>
      <c r="C111" s="21">
        <f>C112</f>
        <v>0.07103999999999999</v>
      </c>
      <c r="D111" s="15"/>
      <c r="E111" s="15"/>
      <c r="F111" s="15"/>
      <c r="G111" s="15"/>
      <c r="H111" s="15"/>
      <c r="I111" s="15"/>
      <c r="J111" s="15"/>
    </row>
    <row r="112" spans="1:10" s="134" customFormat="1" ht="22.5" customHeight="1">
      <c r="A112" s="201"/>
      <c r="B112" s="156" t="s">
        <v>101</v>
      </c>
      <c r="C112" s="21">
        <f>C107+C110</f>
        <v>0.07103999999999999</v>
      </c>
      <c r="D112" s="15"/>
      <c r="E112" s="15"/>
      <c r="F112" s="15"/>
      <c r="G112" s="15"/>
      <c r="H112" s="15"/>
      <c r="I112" s="15"/>
      <c r="J112" s="15"/>
    </row>
    <row r="113" spans="1:10" s="19" customFormat="1" ht="22.5" customHeight="1">
      <c r="A113" s="183" t="s">
        <v>26</v>
      </c>
      <c r="B113" s="183"/>
      <c r="C113" s="183"/>
      <c r="D113" s="18"/>
      <c r="E113" s="18"/>
      <c r="F113" s="18"/>
      <c r="G113" s="18"/>
      <c r="H113" s="18"/>
      <c r="I113" s="18"/>
      <c r="J113" s="18"/>
    </row>
    <row r="114" spans="1:10" s="19" customFormat="1" ht="28.5" customHeight="1">
      <c r="A114" s="181" t="s">
        <v>157</v>
      </c>
      <c r="B114" s="12" t="s">
        <v>51</v>
      </c>
      <c r="C114" s="14">
        <f>SUM(C115:C118)</f>
        <v>4.647826090000001</v>
      </c>
      <c r="D114" s="18"/>
      <c r="E114" s="18"/>
      <c r="F114" s="18"/>
      <c r="G114" s="18"/>
      <c r="H114" s="18"/>
      <c r="I114" s="18"/>
      <c r="J114" s="18"/>
    </row>
    <row r="115" spans="1:10" s="19" customFormat="1" ht="22.5" customHeight="1">
      <c r="A115" s="181"/>
      <c r="B115" s="16" t="s">
        <v>77</v>
      </c>
      <c r="C115" s="17">
        <v>1.49982609</v>
      </c>
      <c r="D115" s="15"/>
      <c r="E115" s="18"/>
      <c r="F115" s="18"/>
      <c r="G115" s="18"/>
      <c r="H115" s="18"/>
      <c r="I115" s="18"/>
      <c r="J115" s="18"/>
    </row>
    <row r="116" spans="1:10" s="19" customFormat="1" ht="22.5" customHeight="1">
      <c r="A116" s="181"/>
      <c r="B116" s="16" t="s">
        <v>78</v>
      </c>
      <c r="C116" s="17">
        <v>0.448</v>
      </c>
      <c r="D116" s="15"/>
      <c r="E116" s="18"/>
      <c r="F116" s="18"/>
      <c r="G116" s="18"/>
      <c r="H116" s="18"/>
      <c r="I116" s="18"/>
      <c r="J116" s="18"/>
    </row>
    <row r="117" spans="1:10" s="19" customFormat="1" ht="22.5" customHeight="1">
      <c r="A117" s="181"/>
      <c r="B117" s="16" t="s">
        <v>101</v>
      </c>
      <c r="C117" s="17">
        <v>0.6</v>
      </c>
      <c r="D117" s="15"/>
      <c r="E117" s="18"/>
      <c r="F117" s="18"/>
      <c r="G117" s="18"/>
      <c r="H117" s="18"/>
      <c r="I117" s="18"/>
      <c r="J117" s="18"/>
    </row>
    <row r="118" spans="1:10" s="19" customFormat="1" ht="22.5" customHeight="1">
      <c r="A118" s="181"/>
      <c r="B118" s="16" t="s">
        <v>109</v>
      </c>
      <c r="C118" s="17">
        <v>2.1</v>
      </c>
      <c r="D118" s="15"/>
      <c r="E118" s="18"/>
      <c r="F118" s="18"/>
      <c r="G118" s="18"/>
      <c r="H118" s="18"/>
      <c r="I118" s="18"/>
      <c r="J118" s="18"/>
    </row>
    <row r="119" spans="1:10" s="19" customFormat="1" ht="33" customHeight="1">
      <c r="A119" s="181" t="s">
        <v>162</v>
      </c>
      <c r="B119" s="12" t="s">
        <v>51</v>
      </c>
      <c r="C119" s="14">
        <f>SUM(C120:C121)</f>
        <v>0.274482</v>
      </c>
      <c r="D119" s="18"/>
      <c r="E119" s="18"/>
      <c r="F119" s="18"/>
      <c r="G119" s="18"/>
      <c r="H119" s="18"/>
      <c r="I119" s="18"/>
      <c r="J119" s="18"/>
    </row>
    <row r="120" spans="1:10" s="19" customFormat="1" ht="29.25" customHeight="1">
      <c r="A120" s="181"/>
      <c r="B120" s="16" t="s">
        <v>101</v>
      </c>
      <c r="C120" s="17">
        <v>0.044482</v>
      </c>
      <c r="D120" s="18"/>
      <c r="E120" s="18"/>
      <c r="F120" s="18"/>
      <c r="G120" s="18"/>
      <c r="H120" s="18"/>
      <c r="I120" s="18"/>
      <c r="J120" s="18"/>
    </row>
    <row r="121" spans="1:10" s="19" customFormat="1" ht="29.25" customHeight="1">
      <c r="A121" s="181"/>
      <c r="B121" s="16" t="s">
        <v>75</v>
      </c>
      <c r="C121" s="17">
        <v>0.23</v>
      </c>
      <c r="D121" s="18"/>
      <c r="E121" s="18"/>
      <c r="F121" s="18"/>
      <c r="G121" s="18"/>
      <c r="H121" s="18"/>
      <c r="I121" s="18"/>
      <c r="J121" s="18"/>
    </row>
    <row r="122" spans="1:10" s="19" customFormat="1" ht="24" customHeight="1">
      <c r="A122" s="181" t="s">
        <v>30</v>
      </c>
      <c r="B122" s="12" t="s">
        <v>51</v>
      </c>
      <c r="C122" s="14">
        <f>C123</f>
        <v>0.021</v>
      </c>
      <c r="D122" s="18"/>
      <c r="E122" s="18"/>
      <c r="F122" s="18"/>
      <c r="G122" s="18"/>
      <c r="H122" s="18"/>
      <c r="I122" s="18"/>
      <c r="J122" s="18"/>
    </row>
    <row r="123" spans="1:10" s="19" customFormat="1" ht="26.25" customHeight="1">
      <c r="A123" s="181"/>
      <c r="B123" s="16" t="s">
        <v>101</v>
      </c>
      <c r="C123" s="17">
        <v>0.021</v>
      </c>
      <c r="D123" s="18"/>
      <c r="E123" s="18"/>
      <c r="F123" s="18"/>
      <c r="G123" s="18"/>
      <c r="H123" s="18"/>
      <c r="I123" s="18"/>
      <c r="J123" s="18"/>
    </row>
    <row r="124" spans="1:10" s="19" customFormat="1" ht="27.75" customHeight="1">
      <c r="A124" s="181" t="s">
        <v>96</v>
      </c>
      <c r="B124" s="12" t="s">
        <v>51</v>
      </c>
      <c r="C124" s="14">
        <f>C125</f>
        <v>0.038</v>
      </c>
      <c r="D124" s="18"/>
      <c r="E124" s="18"/>
      <c r="F124" s="18"/>
      <c r="G124" s="18"/>
      <c r="H124" s="18"/>
      <c r="I124" s="18"/>
      <c r="J124" s="18"/>
    </row>
    <row r="125" spans="1:10" s="19" customFormat="1" ht="24" customHeight="1">
      <c r="A125" s="181"/>
      <c r="B125" s="16" t="s">
        <v>101</v>
      </c>
      <c r="C125" s="17">
        <v>0.038</v>
      </c>
      <c r="D125" s="18"/>
      <c r="E125" s="18"/>
      <c r="F125" s="18"/>
      <c r="G125" s="18"/>
      <c r="H125" s="18"/>
      <c r="I125" s="18"/>
      <c r="J125" s="18"/>
    </row>
    <row r="126" spans="1:10" s="23" customFormat="1" ht="22.5" customHeight="1">
      <c r="A126" s="182" t="s">
        <v>110</v>
      </c>
      <c r="B126" s="156" t="s">
        <v>51</v>
      </c>
      <c r="C126" s="21">
        <f>SUM(C127:C131)</f>
        <v>4.981308090000001</v>
      </c>
      <c r="D126" s="22"/>
      <c r="E126" s="22"/>
      <c r="F126" s="22"/>
      <c r="G126" s="22"/>
      <c r="H126" s="22"/>
      <c r="I126" s="22"/>
      <c r="J126" s="22"/>
    </row>
    <row r="127" spans="1:10" s="23" customFormat="1" ht="22.5" customHeight="1">
      <c r="A127" s="182"/>
      <c r="B127" s="156" t="s">
        <v>77</v>
      </c>
      <c r="C127" s="21">
        <f>C115</f>
        <v>1.49982609</v>
      </c>
      <c r="D127" s="22"/>
      <c r="E127" s="22"/>
      <c r="F127" s="22"/>
      <c r="G127" s="22"/>
      <c r="H127" s="22"/>
      <c r="I127" s="22"/>
      <c r="J127" s="22"/>
    </row>
    <row r="128" spans="1:10" s="23" customFormat="1" ht="22.5" customHeight="1">
      <c r="A128" s="182"/>
      <c r="B128" s="156" t="s">
        <v>78</v>
      </c>
      <c r="C128" s="21">
        <f>C116</f>
        <v>0.448</v>
      </c>
      <c r="D128" s="22"/>
      <c r="E128" s="22"/>
      <c r="F128" s="22"/>
      <c r="G128" s="22"/>
      <c r="H128" s="22"/>
      <c r="I128" s="22"/>
      <c r="J128" s="22"/>
    </row>
    <row r="129" spans="1:10" s="23" customFormat="1" ht="22.5" customHeight="1">
      <c r="A129" s="182"/>
      <c r="B129" s="156" t="s">
        <v>101</v>
      </c>
      <c r="C129" s="21">
        <f>C117+C120+C123+C125</f>
        <v>0.703482</v>
      </c>
      <c r="D129" s="22"/>
      <c r="E129" s="22"/>
      <c r="F129" s="22"/>
      <c r="G129" s="22"/>
      <c r="H129" s="22"/>
      <c r="I129" s="22"/>
      <c r="J129" s="22"/>
    </row>
    <row r="130" spans="1:10" s="23" customFormat="1" ht="22.5" customHeight="1">
      <c r="A130" s="182"/>
      <c r="B130" s="156" t="s">
        <v>109</v>
      </c>
      <c r="C130" s="21">
        <f>C118</f>
        <v>2.1</v>
      </c>
      <c r="D130" s="22"/>
      <c r="E130" s="22"/>
      <c r="F130" s="22"/>
      <c r="G130" s="22"/>
      <c r="H130" s="22"/>
      <c r="I130" s="22"/>
      <c r="J130" s="22"/>
    </row>
    <row r="131" spans="1:10" s="23" customFormat="1" ht="27" customHeight="1">
      <c r="A131" s="182"/>
      <c r="B131" s="155" t="s">
        <v>75</v>
      </c>
      <c r="C131" s="21">
        <f>C121</f>
        <v>0.23</v>
      </c>
      <c r="D131" s="22"/>
      <c r="E131" s="22"/>
      <c r="F131" s="22"/>
      <c r="G131" s="22"/>
      <c r="H131" s="22"/>
      <c r="I131" s="22"/>
      <c r="J131" s="22"/>
    </row>
    <row r="132" spans="1:10" s="19" customFormat="1" ht="22.5" customHeight="1">
      <c r="A132" s="183" t="s">
        <v>33</v>
      </c>
      <c r="B132" s="183"/>
      <c r="C132" s="183"/>
      <c r="D132" s="18"/>
      <c r="E132" s="18"/>
      <c r="F132" s="18"/>
      <c r="G132" s="18"/>
      <c r="H132" s="18"/>
      <c r="I132" s="18"/>
      <c r="J132" s="18"/>
    </row>
    <row r="133" spans="1:10" s="19" customFormat="1" ht="45" customHeight="1">
      <c r="A133" s="184" t="s">
        <v>163</v>
      </c>
      <c r="B133" s="27" t="s">
        <v>51</v>
      </c>
      <c r="C133" s="14">
        <f>SUM(C134:C135)</f>
        <v>2.226</v>
      </c>
      <c r="D133" s="18"/>
      <c r="E133" s="18"/>
      <c r="F133" s="18"/>
      <c r="G133" s="18"/>
      <c r="H133" s="18"/>
      <c r="I133" s="18"/>
      <c r="J133" s="18"/>
    </row>
    <row r="134" spans="1:10" s="19" customFormat="1" ht="40.5" customHeight="1">
      <c r="A134" s="184"/>
      <c r="B134" s="28" t="s">
        <v>101</v>
      </c>
      <c r="C134" s="17">
        <v>2.226</v>
      </c>
      <c r="D134" s="18"/>
      <c r="E134" s="18"/>
      <c r="F134" s="18"/>
      <c r="G134" s="18"/>
      <c r="H134" s="18"/>
      <c r="I134" s="18"/>
      <c r="J134" s="18"/>
    </row>
    <row r="135" spans="1:10" s="19" customFormat="1" ht="34.5" customHeight="1" hidden="1">
      <c r="A135" s="184"/>
      <c r="B135" s="28" t="s">
        <v>109</v>
      </c>
      <c r="C135" s="17"/>
      <c r="D135" s="18"/>
      <c r="E135" s="18"/>
      <c r="F135" s="18"/>
      <c r="G135" s="18"/>
      <c r="H135" s="18"/>
      <c r="I135" s="18"/>
      <c r="J135" s="18"/>
    </row>
    <row r="136" spans="1:10" s="19" customFormat="1" ht="22.5" customHeight="1">
      <c r="A136" s="184" t="s">
        <v>164</v>
      </c>
      <c r="B136" s="27" t="s">
        <v>51</v>
      </c>
      <c r="C136" s="14">
        <f>C137</f>
        <v>1</v>
      </c>
      <c r="D136" s="18"/>
      <c r="E136" s="18"/>
      <c r="F136" s="18"/>
      <c r="G136" s="18"/>
      <c r="H136" s="18"/>
      <c r="I136" s="18"/>
      <c r="J136" s="18"/>
    </row>
    <row r="137" spans="1:10" s="19" customFormat="1" ht="22.5" customHeight="1">
      <c r="A137" s="184"/>
      <c r="B137" s="28" t="s">
        <v>101</v>
      </c>
      <c r="C137" s="17">
        <v>1</v>
      </c>
      <c r="D137" s="18"/>
      <c r="E137" s="18"/>
      <c r="F137" s="18"/>
      <c r="G137" s="18"/>
      <c r="H137" s="18"/>
      <c r="I137" s="18"/>
      <c r="J137" s="18"/>
    </row>
    <row r="138" spans="1:10" s="23" customFormat="1" ht="22.5" customHeight="1">
      <c r="A138" s="204" t="s">
        <v>114</v>
      </c>
      <c r="B138" s="154" t="s">
        <v>51</v>
      </c>
      <c r="C138" s="21">
        <f>C139</f>
        <v>3.226</v>
      </c>
      <c r="D138" s="22"/>
      <c r="E138" s="22"/>
      <c r="F138" s="22"/>
      <c r="G138" s="22"/>
      <c r="H138" s="22"/>
      <c r="I138" s="22"/>
      <c r="J138" s="22"/>
    </row>
    <row r="139" spans="1:10" s="23" customFormat="1" ht="22.5" customHeight="1">
      <c r="A139" s="204"/>
      <c r="B139" s="154" t="s">
        <v>101</v>
      </c>
      <c r="C139" s="21">
        <f>C134+C137</f>
        <v>3.226</v>
      </c>
      <c r="D139" s="22"/>
      <c r="E139" s="22"/>
      <c r="F139" s="22"/>
      <c r="G139" s="22"/>
      <c r="H139" s="22"/>
      <c r="I139" s="22"/>
      <c r="J139" s="22"/>
    </row>
    <row r="140" spans="1:10" s="19" customFormat="1" ht="22.5" customHeight="1" hidden="1">
      <c r="A140" s="183" t="s">
        <v>72</v>
      </c>
      <c r="B140" s="183"/>
      <c r="C140" s="183"/>
      <c r="D140" s="18"/>
      <c r="E140" s="18"/>
      <c r="F140" s="18"/>
      <c r="G140" s="18"/>
      <c r="H140" s="18"/>
      <c r="I140" s="18"/>
      <c r="J140" s="18"/>
    </row>
    <row r="141" spans="1:10" s="19" customFormat="1" ht="22.5" customHeight="1" hidden="1">
      <c r="A141" s="184" t="s">
        <v>92</v>
      </c>
      <c r="B141" s="27" t="s">
        <v>51</v>
      </c>
      <c r="C141" s="14"/>
      <c r="D141" s="18"/>
      <c r="E141" s="18"/>
      <c r="F141" s="18"/>
      <c r="G141" s="18"/>
      <c r="H141" s="18"/>
      <c r="I141" s="18"/>
      <c r="J141" s="18"/>
    </row>
    <row r="142" spans="1:10" s="19" customFormat="1" ht="22.5" customHeight="1" hidden="1">
      <c r="A142" s="184"/>
      <c r="B142" s="28" t="s">
        <v>53</v>
      </c>
      <c r="C142" s="17"/>
      <c r="D142" s="18"/>
      <c r="E142" s="18"/>
      <c r="F142" s="18"/>
      <c r="G142" s="18"/>
      <c r="H142" s="18"/>
      <c r="I142" s="18"/>
      <c r="J142" s="18"/>
    </row>
    <row r="143" spans="1:10" s="23" customFormat="1" ht="22.5" customHeight="1" hidden="1">
      <c r="A143" s="204" t="s">
        <v>100</v>
      </c>
      <c r="B143" s="154" t="s">
        <v>51</v>
      </c>
      <c r="C143" s="21"/>
      <c r="D143" s="22"/>
      <c r="E143" s="22"/>
      <c r="F143" s="22"/>
      <c r="G143" s="22"/>
      <c r="H143" s="22"/>
      <c r="I143" s="22"/>
      <c r="J143" s="22"/>
    </row>
    <row r="144" spans="1:10" s="23" customFormat="1" ht="22.5" customHeight="1" hidden="1">
      <c r="A144" s="204"/>
      <c r="B144" s="27" t="s">
        <v>53</v>
      </c>
      <c r="C144" s="21"/>
      <c r="D144" s="22"/>
      <c r="E144" s="22"/>
      <c r="F144" s="22"/>
      <c r="G144" s="22"/>
      <c r="H144" s="22"/>
      <c r="I144" s="22"/>
      <c r="J144" s="22"/>
    </row>
    <row r="145" spans="1:10" s="19" customFormat="1" ht="22.5" customHeight="1">
      <c r="A145" s="183" t="s">
        <v>34</v>
      </c>
      <c r="B145" s="183"/>
      <c r="C145" s="183"/>
      <c r="D145" s="18"/>
      <c r="E145" s="18"/>
      <c r="F145" s="18"/>
      <c r="G145" s="18"/>
      <c r="H145" s="18"/>
      <c r="I145" s="18"/>
      <c r="J145" s="18"/>
    </row>
    <row r="146" spans="1:10" s="19" customFormat="1" ht="22.5" customHeight="1">
      <c r="A146" s="181" t="s">
        <v>35</v>
      </c>
      <c r="B146" s="12" t="s">
        <v>51</v>
      </c>
      <c r="C146" s="14">
        <f>C147</f>
        <v>0.01</v>
      </c>
      <c r="D146" s="18"/>
      <c r="E146" s="18"/>
      <c r="F146" s="18"/>
      <c r="G146" s="18"/>
      <c r="H146" s="18"/>
      <c r="I146" s="18"/>
      <c r="J146" s="18"/>
    </row>
    <row r="147" spans="1:10" s="19" customFormat="1" ht="22.5" customHeight="1">
      <c r="A147" s="181"/>
      <c r="B147" s="16" t="s">
        <v>78</v>
      </c>
      <c r="C147" s="17">
        <v>0.01</v>
      </c>
      <c r="D147" s="18"/>
      <c r="E147" s="18"/>
      <c r="F147" s="18"/>
      <c r="G147" s="18"/>
      <c r="H147" s="18"/>
      <c r="I147" s="18"/>
      <c r="J147" s="18"/>
    </row>
    <row r="148" spans="1:10" s="19" customFormat="1" ht="22.5" customHeight="1">
      <c r="A148" s="181" t="s">
        <v>36</v>
      </c>
      <c r="B148" s="12" t="s">
        <v>51</v>
      </c>
      <c r="C148" s="14">
        <f>C149</f>
        <v>0.15</v>
      </c>
      <c r="D148" s="18"/>
      <c r="E148" s="18"/>
      <c r="F148" s="18"/>
      <c r="G148" s="18"/>
      <c r="H148" s="18"/>
      <c r="I148" s="18"/>
      <c r="J148" s="18"/>
    </row>
    <row r="149" spans="1:10" s="19" customFormat="1" ht="24" customHeight="1">
      <c r="A149" s="181"/>
      <c r="B149" s="16" t="s">
        <v>78</v>
      </c>
      <c r="C149" s="17">
        <v>0.15</v>
      </c>
      <c r="D149" s="18"/>
      <c r="E149" s="18"/>
      <c r="F149" s="18"/>
      <c r="G149" s="18"/>
      <c r="H149" s="18"/>
      <c r="I149" s="18"/>
      <c r="J149" s="18"/>
    </row>
    <row r="150" spans="1:10" s="19" customFormat="1" ht="28.5" customHeight="1">
      <c r="A150" s="181" t="s">
        <v>37</v>
      </c>
      <c r="B150" s="12" t="s">
        <v>51</v>
      </c>
      <c r="C150" s="14">
        <f>C151</f>
        <v>0.252</v>
      </c>
      <c r="D150" s="18"/>
      <c r="E150" s="18"/>
      <c r="F150" s="18"/>
      <c r="G150" s="18"/>
      <c r="H150" s="18"/>
      <c r="I150" s="18"/>
      <c r="J150" s="18"/>
    </row>
    <row r="151" spans="1:10" s="19" customFormat="1" ht="22.5" customHeight="1">
      <c r="A151" s="181"/>
      <c r="B151" s="16" t="s">
        <v>78</v>
      </c>
      <c r="C151" s="17">
        <v>0.252</v>
      </c>
      <c r="D151" s="18"/>
      <c r="E151" s="18"/>
      <c r="F151" s="18"/>
      <c r="G151" s="18"/>
      <c r="H151" s="18"/>
      <c r="I151" s="18"/>
      <c r="J151" s="18"/>
    </row>
    <row r="152" spans="1:10" s="19" customFormat="1" ht="32.25" customHeight="1">
      <c r="A152" s="181" t="s">
        <v>97</v>
      </c>
      <c r="B152" s="12" t="s">
        <v>51</v>
      </c>
      <c r="C152" s="14">
        <f>C153</f>
        <v>0.01</v>
      </c>
      <c r="D152" s="18"/>
      <c r="E152" s="18"/>
      <c r="F152" s="18"/>
      <c r="G152" s="18"/>
      <c r="H152" s="18"/>
      <c r="I152" s="18"/>
      <c r="J152" s="18"/>
    </row>
    <row r="153" spans="1:10" s="19" customFormat="1" ht="30" customHeight="1">
      <c r="A153" s="181"/>
      <c r="B153" s="16" t="s">
        <v>78</v>
      </c>
      <c r="C153" s="17">
        <v>0.01</v>
      </c>
      <c r="D153" s="18"/>
      <c r="E153" s="18"/>
      <c r="F153" s="18"/>
      <c r="G153" s="18"/>
      <c r="H153" s="18"/>
      <c r="I153" s="18"/>
      <c r="J153" s="18"/>
    </row>
    <row r="154" spans="1:10" s="19" customFormat="1" ht="22.5" customHeight="1">
      <c r="A154" s="181" t="s">
        <v>39</v>
      </c>
      <c r="B154" s="12" t="s">
        <v>51</v>
      </c>
      <c r="C154" s="14">
        <f>C155</f>
        <v>0.049</v>
      </c>
      <c r="D154" s="18"/>
      <c r="E154" s="18"/>
      <c r="F154" s="18"/>
      <c r="G154" s="18"/>
      <c r="H154" s="18"/>
      <c r="I154" s="18"/>
      <c r="J154" s="18"/>
    </row>
    <row r="155" spans="1:10" s="19" customFormat="1" ht="22.5" customHeight="1">
      <c r="A155" s="181"/>
      <c r="B155" s="16" t="s">
        <v>78</v>
      </c>
      <c r="C155" s="17">
        <v>0.049</v>
      </c>
      <c r="D155" s="18"/>
      <c r="E155" s="18"/>
      <c r="F155" s="18"/>
      <c r="G155" s="18"/>
      <c r="H155" s="18"/>
      <c r="I155" s="18"/>
      <c r="J155" s="18"/>
    </row>
    <row r="156" spans="1:10" s="19" customFormat="1" ht="22.5" customHeight="1">
      <c r="A156" s="181" t="s">
        <v>203</v>
      </c>
      <c r="B156" s="12" t="s">
        <v>51</v>
      </c>
      <c r="C156" s="14">
        <f>C157</f>
        <v>0.069</v>
      </c>
      <c r="D156" s="18"/>
      <c r="E156" s="18"/>
      <c r="F156" s="18"/>
      <c r="G156" s="18"/>
      <c r="H156" s="18"/>
      <c r="I156" s="18"/>
      <c r="J156" s="18"/>
    </row>
    <row r="157" spans="1:10" s="19" customFormat="1" ht="22.5" customHeight="1">
      <c r="A157" s="181"/>
      <c r="B157" s="16" t="s">
        <v>78</v>
      </c>
      <c r="C157" s="17">
        <v>0.069</v>
      </c>
      <c r="D157" s="18"/>
      <c r="E157" s="18"/>
      <c r="F157" s="18"/>
      <c r="G157" s="18"/>
      <c r="H157" s="18"/>
      <c r="I157" s="18"/>
      <c r="J157" s="18"/>
    </row>
    <row r="158" spans="1:10" s="19" customFormat="1" ht="22.5" customHeight="1">
      <c r="A158" s="181" t="s">
        <v>204</v>
      </c>
      <c r="B158" s="12" t="s">
        <v>51</v>
      </c>
      <c r="C158" s="14">
        <f>C159</f>
        <v>0.006</v>
      </c>
      <c r="D158" s="18"/>
      <c r="E158" s="18"/>
      <c r="F158" s="18"/>
      <c r="G158" s="18"/>
      <c r="H158" s="18"/>
      <c r="I158" s="18"/>
      <c r="J158" s="18"/>
    </row>
    <row r="159" spans="1:10" s="19" customFormat="1" ht="22.5" customHeight="1">
      <c r="A159" s="181"/>
      <c r="B159" s="16" t="s">
        <v>78</v>
      </c>
      <c r="C159" s="17">
        <v>0.006</v>
      </c>
      <c r="D159" s="18"/>
      <c r="E159" s="18"/>
      <c r="F159" s="18"/>
      <c r="G159" s="18"/>
      <c r="H159" s="18"/>
      <c r="I159" s="18"/>
      <c r="J159" s="18"/>
    </row>
    <row r="160" spans="1:10" s="19" customFormat="1" ht="22.5" customHeight="1">
      <c r="A160" s="181" t="s">
        <v>40</v>
      </c>
      <c r="B160" s="12" t="s">
        <v>51</v>
      </c>
      <c r="C160" s="14">
        <f>C161</f>
        <v>1.439</v>
      </c>
      <c r="D160" s="18"/>
      <c r="E160" s="18"/>
      <c r="F160" s="18"/>
      <c r="G160" s="18"/>
      <c r="H160" s="18"/>
      <c r="I160" s="18"/>
      <c r="J160" s="18"/>
    </row>
    <row r="161" spans="1:10" s="19" customFormat="1" ht="22.5" customHeight="1">
      <c r="A161" s="181"/>
      <c r="B161" s="16" t="s">
        <v>78</v>
      </c>
      <c r="C161" s="17">
        <v>1.439</v>
      </c>
      <c r="D161" s="18"/>
      <c r="E161" s="18"/>
      <c r="F161" s="18"/>
      <c r="G161" s="18"/>
      <c r="H161" s="18"/>
      <c r="I161" s="18"/>
      <c r="J161" s="18"/>
    </row>
    <row r="162" spans="1:10" s="19" customFormat="1" ht="22.5" customHeight="1">
      <c r="A162" s="181" t="s">
        <v>41</v>
      </c>
      <c r="B162" s="12" t="s">
        <v>51</v>
      </c>
      <c r="C162" s="14">
        <f>C163</f>
        <v>0.023</v>
      </c>
      <c r="D162" s="18"/>
      <c r="E162" s="18"/>
      <c r="F162" s="18"/>
      <c r="G162" s="18"/>
      <c r="H162" s="18"/>
      <c r="I162" s="18"/>
      <c r="J162" s="18"/>
    </row>
    <row r="163" spans="1:10" s="19" customFormat="1" ht="22.5" customHeight="1">
      <c r="A163" s="181"/>
      <c r="B163" s="16" t="s">
        <v>78</v>
      </c>
      <c r="C163" s="17">
        <v>0.023</v>
      </c>
      <c r="D163" s="18"/>
      <c r="E163" s="18"/>
      <c r="F163" s="18"/>
      <c r="G163" s="18"/>
      <c r="H163" s="18"/>
      <c r="I163" s="18"/>
      <c r="J163" s="18"/>
    </row>
    <row r="164" spans="1:10" s="19" customFormat="1" ht="22.5" customHeight="1">
      <c r="A164" s="181" t="s">
        <v>42</v>
      </c>
      <c r="B164" s="12" t="s">
        <v>51</v>
      </c>
      <c r="C164" s="14">
        <f>C165</f>
        <v>0.008</v>
      </c>
      <c r="D164" s="18"/>
      <c r="E164" s="18"/>
      <c r="F164" s="18"/>
      <c r="G164" s="18"/>
      <c r="H164" s="18"/>
      <c r="I164" s="18"/>
      <c r="J164" s="18"/>
    </row>
    <row r="165" spans="1:10" s="19" customFormat="1" ht="32.25" customHeight="1">
      <c r="A165" s="181"/>
      <c r="B165" s="16" t="s">
        <v>78</v>
      </c>
      <c r="C165" s="17">
        <v>0.008</v>
      </c>
      <c r="D165" s="18"/>
      <c r="E165" s="18"/>
      <c r="F165" s="18"/>
      <c r="G165" s="18"/>
      <c r="H165" s="18"/>
      <c r="I165" s="18"/>
      <c r="J165" s="18"/>
    </row>
    <row r="166" spans="1:10" s="19" customFormat="1" ht="28.5" customHeight="1">
      <c r="A166" s="181" t="s">
        <v>43</v>
      </c>
      <c r="B166" s="12" t="s">
        <v>51</v>
      </c>
      <c r="C166" s="14">
        <f>C167</f>
        <v>0.066</v>
      </c>
      <c r="D166" s="18"/>
      <c r="E166" s="18"/>
      <c r="F166" s="18"/>
      <c r="G166" s="18"/>
      <c r="H166" s="18"/>
      <c r="I166" s="18"/>
      <c r="J166" s="18"/>
    </row>
    <row r="167" spans="1:10" s="19" customFormat="1" ht="22.5" customHeight="1">
      <c r="A167" s="181"/>
      <c r="B167" s="16" t="s">
        <v>78</v>
      </c>
      <c r="C167" s="17">
        <v>0.066</v>
      </c>
      <c r="D167" s="18"/>
      <c r="E167" s="18"/>
      <c r="F167" s="18"/>
      <c r="G167" s="18"/>
      <c r="H167" s="18"/>
      <c r="I167" s="18"/>
      <c r="J167" s="18"/>
    </row>
    <row r="168" spans="1:10" s="19" customFormat="1" ht="22.5" customHeight="1">
      <c r="A168" s="181" t="s">
        <v>205</v>
      </c>
      <c r="B168" s="12" t="s">
        <v>51</v>
      </c>
      <c r="C168" s="14">
        <f>C169</f>
        <v>0.06</v>
      </c>
      <c r="D168" s="18"/>
      <c r="E168" s="18"/>
      <c r="F168" s="18"/>
      <c r="G168" s="18"/>
      <c r="H168" s="18"/>
      <c r="I168" s="18"/>
      <c r="J168" s="18"/>
    </row>
    <row r="169" spans="1:10" s="19" customFormat="1" ht="24.75" customHeight="1">
      <c r="A169" s="181"/>
      <c r="B169" s="16" t="s">
        <v>78</v>
      </c>
      <c r="C169" s="17">
        <v>0.06</v>
      </c>
      <c r="D169" s="18"/>
      <c r="E169" s="18"/>
      <c r="F169" s="18"/>
      <c r="G169" s="18"/>
      <c r="H169" s="18"/>
      <c r="I169" s="18"/>
      <c r="J169" s="18"/>
    </row>
    <row r="170" spans="1:10" s="19" customFormat="1" ht="22.5" customHeight="1">
      <c r="A170" s="181" t="s">
        <v>44</v>
      </c>
      <c r="B170" s="12" t="s">
        <v>51</v>
      </c>
      <c r="C170" s="14">
        <f>C171</f>
        <v>1.061</v>
      </c>
      <c r="D170" s="18"/>
      <c r="E170" s="18"/>
      <c r="F170" s="18"/>
      <c r="G170" s="18"/>
      <c r="H170" s="18"/>
      <c r="I170" s="18"/>
      <c r="J170" s="18"/>
    </row>
    <row r="171" spans="1:10" s="19" customFormat="1" ht="24.75" customHeight="1">
      <c r="A171" s="181"/>
      <c r="B171" s="16" t="s">
        <v>78</v>
      </c>
      <c r="C171" s="17">
        <v>1.061</v>
      </c>
      <c r="D171" s="18"/>
      <c r="E171" s="18"/>
      <c r="F171" s="18"/>
      <c r="G171" s="18"/>
      <c r="H171" s="18"/>
      <c r="I171" s="18"/>
      <c r="J171" s="18"/>
    </row>
    <row r="172" spans="1:10" s="19" customFormat="1" ht="22.5" customHeight="1">
      <c r="A172" s="181" t="s">
        <v>45</v>
      </c>
      <c r="B172" s="12" t="s">
        <v>51</v>
      </c>
      <c r="C172" s="14">
        <f>C173</f>
        <v>0.239</v>
      </c>
      <c r="D172" s="18"/>
      <c r="E172" s="18"/>
      <c r="F172" s="18"/>
      <c r="G172" s="18"/>
      <c r="H172" s="18"/>
      <c r="I172" s="18"/>
      <c r="J172" s="18"/>
    </row>
    <row r="173" spans="1:10" s="19" customFormat="1" ht="22.5" customHeight="1">
      <c r="A173" s="181"/>
      <c r="B173" s="16" t="s">
        <v>78</v>
      </c>
      <c r="C173" s="17">
        <v>0.239</v>
      </c>
      <c r="D173" s="18"/>
      <c r="E173" s="18"/>
      <c r="F173" s="18"/>
      <c r="G173" s="18"/>
      <c r="H173" s="18"/>
      <c r="I173" s="18"/>
      <c r="J173" s="18"/>
    </row>
    <row r="174" spans="1:10" s="19" customFormat="1" ht="22.5" customHeight="1">
      <c r="A174" s="181" t="s">
        <v>46</v>
      </c>
      <c r="B174" s="12" t="s">
        <v>51</v>
      </c>
      <c r="C174" s="14">
        <f>C175</f>
        <v>19.4</v>
      </c>
      <c r="D174" s="18"/>
      <c r="E174" s="18"/>
      <c r="F174" s="18"/>
      <c r="G174" s="18"/>
      <c r="H174" s="18"/>
      <c r="I174" s="18"/>
      <c r="J174" s="18"/>
    </row>
    <row r="175" spans="1:10" s="19" customFormat="1" ht="22.5" customHeight="1">
      <c r="A175" s="181"/>
      <c r="B175" s="16" t="s">
        <v>77</v>
      </c>
      <c r="C175" s="17">
        <v>19.4</v>
      </c>
      <c r="D175" s="18"/>
      <c r="E175" s="18"/>
      <c r="F175" s="18"/>
      <c r="G175" s="18"/>
      <c r="H175" s="18"/>
      <c r="I175" s="18"/>
      <c r="J175" s="18"/>
    </row>
    <row r="176" spans="1:10" s="19" customFormat="1" ht="22.5" customHeight="1">
      <c r="A176" s="181" t="s">
        <v>47</v>
      </c>
      <c r="B176" s="12" t="s">
        <v>51</v>
      </c>
      <c r="C176" s="14">
        <f>C177</f>
        <v>0.05</v>
      </c>
      <c r="D176" s="18"/>
      <c r="E176" s="18"/>
      <c r="F176" s="18"/>
      <c r="G176" s="18"/>
      <c r="H176" s="18"/>
      <c r="I176" s="18"/>
      <c r="J176" s="18"/>
    </row>
    <row r="177" spans="1:3" ht="22.5" customHeight="1">
      <c r="A177" s="181"/>
      <c r="B177" s="16" t="s">
        <v>78</v>
      </c>
      <c r="C177" s="17">
        <v>0.05</v>
      </c>
    </row>
    <row r="178" spans="1:3" ht="22.5" customHeight="1">
      <c r="A178" s="182" t="s">
        <v>48</v>
      </c>
      <c r="B178" s="156" t="s">
        <v>51</v>
      </c>
      <c r="C178" s="21">
        <f>C180+C179</f>
        <v>22.892</v>
      </c>
    </row>
    <row r="179" spans="1:3" ht="22.5" customHeight="1">
      <c r="A179" s="182"/>
      <c r="B179" s="156" t="s">
        <v>78</v>
      </c>
      <c r="C179" s="21">
        <f>C147+C149+C151+C153+C155+C157+C159+C161+C163+C165+C167+C169+C171+C173+C177</f>
        <v>3.4919999999999995</v>
      </c>
    </row>
    <row r="180" spans="1:3" ht="26.25" customHeight="1">
      <c r="A180" s="182"/>
      <c r="B180" s="156" t="s">
        <v>77</v>
      </c>
      <c r="C180" s="21">
        <f>C175</f>
        <v>19.4</v>
      </c>
    </row>
    <row r="181" spans="1:3" ht="20.25" customHeight="1">
      <c r="A181" s="205" t="s">
        <v>25</v>
      </c>
      <c r="B181" s="205"/>
      <c r="C181" s="205"/>
    </row>
    <row r="182" spans="1:3" ht="18.75" customHeight="1">
      <c r="A182" s="206" t="s">
        <v>61</v>
      </c>
      <c r="B182" s="206"/>
      <c r="C182" s="206"/>
    </row>
    <row r="183" spans="1:3" ht="25.5" customHeight="1">
      <c r="A183" s="187" t="s">
        <v>153</v>
      </c>
      <c r="B183" s="157" t="s">
        <v>51</v>
      </c>
      <c r="C183" s="158">
        <f>SUM(C184:C186)</f>
        <v>39.2</v>
      </c>
    </row>
    <row r="184" spans="1:3" ht="18.75" customHeight="1">
      <c r="A184" s="198"/>
      <c r="B184" s="7" t="s">
        <v>101</v>
      </c>
      <c r="C184" s="24">
        <v>31.47</v>
      </c>
    </row>
    <row r="185" spans="1:3" ht="21.75" customHeight="1" hidden="1">
      <c r="A185" s="198"/>
      <c r="B185" s="135" t="s">
        <v>78</v>
      </c>
      <c r="C185" s="24"/>
    </row>
    <row r="186" spans="1:3" ht="18.75" customHeight="1">
      <c r="A186" s="198"/>
      <c r="B186" s="7" t="s">
        <v>109</v>
      </c>
      <c r="C186" s="24">
        <v>7.73</v>
      </c>
    </row>
    <row r="187" spans="1:3" ht="22.5" customHeight="1">
      <c r="A187" s="207" t="s">
        <v>59</v>
      </c>
      <c r="B187" s="207"/>
      <c r="C187" s="207"/>
    </row>
    <row r="188" spans="1:3" ht="23.25" customHeight="1">
      <c r="A188" s="208" t="s">
        <v>155</v>
      </c>
      <c r="B188" s="157" t="s">
        <v>51</v>
      </c>
      <c r="C188" s="158">
        <f>SUM(C189:C191)</f>
        <v>33.13</v>
      </c>
    </row>
    <row r="189" spans="1:3" ht="23.25" customHeight="1">
      <c r="A189" s="209"/>
      <c r="B189" s="7" t="s">
        <v>78</v>
      </c>
      <c r="C189" s="24">
        <v>15</v>
      </c>
    </row>
    <row r="190" spans="1:3" ht="22.5" customHeight="1">
      <c r="A190" s="209"/>
      <c r="B190" s="7" t="s">
        <v>101</v>
      </c>
      <c r="C190" s="24">
        <v>14.18</v>
      </c>
    </row>
    <row r="191" spans="1:3" ht="21.75" customHeight="1">
      <c r="A191" s="209"/>
      <c r="B191" s="7" t="s">
        <v>109</v>
      </c>
      <c r="C191" s="24">
        <v>3.95</v>
      </c>
    </row>
    <row r="192" spans="1:3" ht="22.5" customHeight="1">
      <c r="A192" s="207" t="s">
        <v>58</v>
      </c>
      <c r="B192" s="207"/>
      <c r="C192" s="207"/>
    </row>
    <row r="193" spans="1:3" ht="34.5" customHeight="1">
      <c r="A193" s="187" t="s">
        <v>154</v>
      </c>
      <c r="B193" s="157" t="s">
        <v>51</v>
      </c>
      <c r="C193" s="158">
        <f>SUM(C194:C195)</f>
        <v>60.533</v>
      </c>
    </row>
    <row r="194" spans="1:3" ht="26.25" customHeight="1">
      <c r="A194" s="198"/>
      <c r="B194" s="7" t="s">
        <v>101</v>
      </c>
      <c r="C194" s="24">
        <v>0.973</v>
      </c>
    </row>
    <row r="195" spans="1:3" ht="26.25" customHeight="1">
      <c r="A195" s="198"/>
      <c r="B195" s="7" t="s">
        <v>109</v>
      </c>
      <c r="C195" s="24">
        <v>59.56</v>
      </c>
    </row>
    <row r="196" spans="1:3" ht="22.5" customHeight="1">
      <c r="A196" s="207" t="s">
        <v>197</v>
      </c>
      <c r="B196" s="207"/>
      <c r="C196" s="207"/>
    </row>
    <row r="197" spans="1:3" ht="24.75" customHeight="1">
      <c r="A197" s="208" t="s">
        <v>198</v>
      </c>
      <c r="B197" s="157" t="s">
        <v>51</v>
      </c>
      <c r="C197" s="158">
        <f>SUM(C198:C200)</f>
        <v>15.14</v>
      </c>
    </row>
    <row r="198" spans="1:3" ht="24.75" customHeight="1">
      <c r="A198" s="209"/>
      <c r="B198" s="7" t="s">
        <v>77</v>
      </c>
      <c r="C198" s="24">
        <v>8.036</v>
      </c>
    </row>
    <row r="199" spans="1:3" ht="24.75" customHeight="1">
      <c r="A199" s="209"/>
      <c r="B199" s="7" t="s">
        <v>78</v>
      </c>
      <c r="C199" s="24">
        <v>5.956</v>
      </c>
    </row>
    <row r="200" spans="1:3" ht="21.75" customHeight="1">
      <c r="A200" s="209"/>
      <c r="B200" s="7" t="s">
        <v>101</v>
      </c>
      <c r="C200" s="24">
        <v>1.148</v>
      </c>
    </row>
    <row r="201" spans="1:3" ht="24.75" customHeight="1">
      <c r="A201" s="208" t="s">
        <v>200</v>
      </c>
      <c r="B201" s="157" t="s">
        <v>51</v>
      </c>
      <c r="C201" s="158">
        <f>SUM(C202:C204)</f>
        <v>1.62</v>
      </c>
    </row>
    <row r="202" spans="1:3" ht="24.75" customHeight="1">
      <c r="A202" s="209"/>
      <c r="B202" s="7" t="s">
        <v>77</v>
      </c>
      <c r="C202" s="24">
        <v>0.369</v>
      </c>
    </row>
    <row r="203" spans="1:3" ht="24.75" customHeight="1">
      <c r="A203" s="209"/>
      <c r="B203" s="7" t="s">
        <v>78</v>
      </c>
      <c r="C203" s="24">
        <v>0.738</v>
      </c>
    </row>
    <row r="204" spans="1:3" ht="21.75" customHeight="1">
      <c r="A204" s="209"/>
      <c r="B204" s="7" t="s">
        <v>101</v>
      </c>
      <c r="C204" s="24">
        <v>0.513</v>
      </c>
    </row>
    <row r="205" spans="1:3" ht="22.5" customHeight="1">
      <c r="A205" s="207" t="s">
        <v>60</v>
      </c>
      <c r="B205" s="207"/>
      <c r="C205" s="207"/>
    </row>
    <row r="206" spans="1:3" ht="24.75" customHeight="1">
      <c r="A206" s="208" t="s">
        <v>166</v>
      </c>
      <c r="B206" s="157" t="s">
        <v>51</v>
      </c>
      <c r="C206" s="158">
        <f>SUM(C207:C207)</f>
        <v>7.128</v>
      </c>
    </row>
    <row r="207" spans="1:3" ht="21.75" customHeight="1">
      <c r="A207" s="209"/>
      <c r="B207" s="7" t="s">
        <v>101</v>
      </c>
      <c r="C207" s="24">
        <v>7.128</v>
      </c>
    </row>
    <row r="208" spans="1:3" ht="22.5" customHeight="1">
      <c r="A208" s="207" t="s">
        <v>189</v>
      </c>
      <c r="B208" s="207"/>
      <c r="C208" s="207"/>
    </row>
    <row r="209" spans="1:3" ht="27.75" customHeight="1">
      <c r="A209" s="181" t="s">
        <v>190</v>
      </c>
      <c r="B209" s="143" t="s">
        <v>51</v>
      </c>
      <c r="C209" s="14">
        <f>C210</f>
        <v>95.57</v>
      </c>
    </row>
    <row r="210" spans="1:3" ht="24.75" customHeight="1">
      <c r="A210" s="181"/>
      <c r="B210" s="135" t="s">
        <v>101</v>
      </c>
      <c r="C210" s="17">
        <v>95.57</v>
      </c>
    </row>
    <row r="211" spans="1:3" ht="22.5" customHeight="1">
      <c r="A211" s="207" t="s">
        <v>191</v>
      </c>
      <c r="B211" s="207"/>
      <c r="C211" s="207"/>
    </row>
    <row r="212" spans="1:3" ht="27.75" customHeight="1">
      <c r="A212" s="181" t="s">
        <v>201</v>
      </c>
      <c r="B212" s="143" t="s">
        <v>51</v>
      </c>
      <c r="C212" s="14">
        <f>C213</f>
        <v>44.295</v>
      </c>
    </row>
    <row r="213" spans="1:3" ht="24.75" customHeight="1">
      <c r="A213" s="181"/>
      <c r="B213" s="135" t="s">
        <v>101</v>
      </c>
      <c r="C213" s="17">
        <v>44.295</v>
      </c>
    </row>
    <row r="214" spans="1:3" ht="37.5" customHeight="1">
      <c r="A214" s="214" t="s">
        <v>192</v>
      </c>
      <c r="B214" s="214"/>
      <c r="C214" s="214"/>
    </row>
    <row r="215" spans="1:3" ht="24.75" customHeight="1">
      <c r="A215" s="215" t="s">
        <v>193</v>
      </c>
      <c r="B215" s="136" t="s">
        <v>51</v>
      </c>
      <c r="C215" s="137">
        <f>SUM(C216:C218)</f>
        <v>9.951</v>
      </c>
    </row>
    <row r="216" spans="1:3" ht="24.75" customHeight="1">
      <c r="A216" s="216"/>
      <c r="B216" s="138" t="s">
        <v>78</v>
      </c>
      <c r="C216" s="139">
        <v>1.5</v>
      </c>
    </row>
    <row r="217" spans="1:3" ht="24.75" customHeight="1">
      <c r="A217" s="216"/>
      <c r="B217" s="138" t="s">
        <v>101</v>
      </c>
      <c r="C217" s="139">
        <v>5.654</v>
      </c>
    </row>
    <row r="218" spans="1:3" ht="24.75" customHeight="1">
      <c r="A218" s="217"/>
      <c r="B218" s="138" t="s">
        <v>109</v>
      </c>
      <c r="C218" s="139">
        <v>2.797</v>
      </c>
    </row>
    <row r="219" spans="1:3" ht="22.5" customHeight="1">
      <c r="A219" s="189" t="s">
        <v>95</v>
      </c>
      <c r="B219" s="26" t="s">
        <v>51</v>
      </c>
      <c r="C219" s="21">
        <f>SUM(C220:C223)</f>
        <v>306.567</v>
      </c>
    </row>
    <row r="220" spans="1:3" ht="22.5" customHeight="1">
      <c r="A220" s="190"/>
      <c r="B220" s="26" t="s">
        <v>77</v>
      </c>
      <c r="C220" s="21">
        <f>C198+C202</f>
        <v>8.405</v>
      </c>
    </row>
    <row r="221" spans="1:3" ht="22.5" customHeight="1">
      <c r="A221" s="190"/>
      <c r="B221" s="26" t="s">
        <v>78</v>
      </c>
      <c r="C221" s="21">
        <f>C189+C199+C203+C216</f>
        <v>23.194</v>
      </c>
    </row>
    <row r="222" spans="1:3" ht="22.5" customHeight="1">
      <c r="A222" s="190"/>
      <c r="B222" s="155" t="s">
        <v>101</v>
      </c>
      <c r="C222" s="21">
        <f>C184+C190+C194+C200+C204+C207+C210+C213+C217</f>
        <v>200.93099999999998</v>
      </c>
    </row>
    <row r="223" spans="1:3" ht="22.5" customHeight="1">
      <c r="A223" s="190"/>
      <c r="B223" s="26" t="s">
        <v>109</v>
      </c>
      <c r="C223" s="21">
        <f>C186+C191+C195+C218</f>
        <v>74.037</v>
      </c>
    </row>
    <row r="224" spans="1:4" ht="22.5" customHeight="1">
      <c r="A224" s="220" t="s">
        <v>225</v>
      </c>
      <c r="B224" s="38" t="s">
        <v>51</v>
      </c>
      <c r="C224" s="39">
        <f>SUM(C225:C229)</f>
        <v>666.8375280900001</v>
      </c>
      <c r="D224" s="29"/>
    </row>
    <row r="225" spans="1:4" ht="22.5" customHeight="1">
      <c r="A225" s="220"/>
      <c r="B225" s="38" t="s">
        <v>101</v>
      </c>
      <c r="C225" s="39">
        <f>C26+C39+C57+C82+C102+C112+C129+C139+C222</f>
        <v>282.361202</v>
      </c>
      <c r="D225" s="29"/>
    </row>
    <row r="226" spans="1:4" ht="22.5" customHeight="1">
      <c r="A226" s="220"/>
      <c r="B226" s="38" t="s">
        <v>78</v>
      </c>
      <c r="C226" s="145">
        <f>C27+C38+C58+C81+C128+C179+C221</f>
        <v>197.05379999999997</v>
      </c>
      <c r="D226" s="29"/>
    </row>
    <row r="227" spans="1:3" ht="29.25" customHeight="1">
      <c r="A227" s="220"/>
      <c r="B227" s="38" t="s">
        <v>77</v>
      </c>
      <c r="C227" s="145">
        <f>C37+C127+C180+C220</f>
        <v>111.04552609000001</v>
      </c>
    </row>
    <row r="228" spans="1:3" ht="29.25" customHeight="1">
      <c r="A228" s="220"/>
      <c r="B228" s="38" t="s">
        <v>109</v>
      </c>
      <c r="C228" s="145">
        <f>C83+C130+C223</f>
        <v>76.147</v>
      </c>
    </row>
    <row r="229" spans="1:3" ht="29.25" customHeight="1">
      <c r="A229" s="220"/>
      <c r="B229" s="38" t="s">
        <v>75</v>
      </c>
      <c r="C229" s="145">
        <f>C131</f>
        <v>0.23</v>
      </c>
    </row>
    <row r="230" spans="1:3" ht="20.25" customHeight="1">
      <c r="A230" s="221" t="s">
        <v>94</v>
      </c>
      <c r="B230" s="221"/>
      <c r="C230" s="221"/>
    </row>
    <row r="231" spans="1:4" ht="30" customHeight="1">
      <c r="A231" s="210" t="s">
        <v>127</v>
      </c>
      <c r="B231" s="52" t="s">
        <v>51</v>
      </c>
      <c r="C231" s="81">
        <f>C232</f>
        <v>387.393</v>
      </c>
      <c r="D231" s="25"/>
    </row>
    <row r="232" spans="1:3" ht="30" customHeight="1">
      <c r="A232" s="211"/>
      <c r="B232" s="52" t="s">
        <v>109</v>
      </c>
      <c r="C232" s="81">
        <f>C234+C236+C238+C240+C242+C244+C246</f>
        <v>387.393</v>
      </c>
    </row>
    <row r="233" spans="1:10" s="1" customFormat="1" ht="30" customHeight="1">
      <c r="A233" s="212" t="str">
        <f>'[1]Перечень проектов'!$B$17</f>
        <v>Строительство очистных сооружений поверхностного стока промплощадки  на ОАО ЦОФ «Березовская».</v>
      </c>
      <c r="B233" s="52" t="s">
        <v>51</v>
      </c>
      <c r="C233" s="81">
        <f>C234</f>
        <v>5.41</v>
      </c>
      <c r="D233" s="62"/>
      <c r="E233" s="63"/>
      <c r="F233" s="63"/>
      <c r="G233" s="63"/>
      <c r="H233" s="63"/>
      <c r="I233" s="63"/>
      <c r="J233" s="63"/>
    </row>
    <row r="234" spans="1:10" s="1" customFormat="1" ht="30" customHeight="1">
      <c r="A234" s="213"/>
      <c r="B234" s="140" t="s">
        <v>109</v>
      </c>
      <c r="C234" s="144">
        <f>'[1]Перечень проектов'!$G$18</f>
        <v>5.41</v>
      </c>
      <c r="D234" s="63"/>
      <c r="E234" s="63"/>
      <c r="F234" s="63"/>
      <c r="G234" s="63"/>
      <c r="H234" s="63"/>
      <c r="I234" s="63"/>
      <c r="J234" s="63"/>
    </row>
    <row r="235" spans="1:10" s="1" customFormat="1" ht="31.5" customHeight="1">
      <c r="A235" s="218" t="str">
        <f>'[1]Перечень проектов'!$B$20</f>
        <v>Техническое перевооружение системы вентиляции и автоматизации производственных цехов</v>
      </c>
      <c r="B235" s="52" t="s">
        <v>51</v>
      </c>
      <c r="C235" s="81">
        <f>C236</f>
        <v>0.631</v>
      </c>
      <c r="D235" s="63"/>
      <c r="E235" s="63"/>
      <c r="F235" s="63"/>
      <c r="G235" s="63"/>
      <c r="H235" s="63"/>
      <c r="I235" s="63"/>
      <c r="J235" s="63"/>
    </row>
    <row r="236" spans="1:10" s="1" customFormat="1" ht="31.5" customHeight="1">
      <c r="A236" s="219"/>
      <c r="B236" s="140" t="s">
        <v>109</v>
      </c>
      <c r="C236" s="82">
        <f>'[1]Перечень проектов'!$G$21</f>
        <v>0.631</v>
      </c>
      <c r="D236" s="63"/>
      <c r="E236" s="63"/>
      <c r="F236" s="63"/>
      <c r="G236" s="63"/>
      <c r="H236" s="63"/>
      <c r="I236" s="63"/>
      <c r="J236" s="63"/>
    </row>
    <row r="237" spans="1:10" s="1" customFormat="1" ht="31.5" customHeight="1">
      <c r="A237" s="218" t="str">
        <f>'[1]Перечень проектов'!$B$24</f>
        <v>Техническое перевооружение технологии ЦОФ</v>
      </c>
      <c r="B237" s="52" t="s">
        <v>51</v>
      </c>
      <c r="C237" s="81">
        <f>C238</f>
        <v>134.027</v>
      </c>
      <c r="D237" s="63"/>
      <c r="E237" s="63"/>
      <c r="F237" s="63"/>
      <c r="G237" s="63"/>
      <c r="H237" s="63"/>
      <c r="I237" s="63"/>
      <c r="J237" s="63"/>
    </row>
    <row r="238" spans="1:10" s="1" customFormat="1" ht="31.5" customHeight="1">
      <c r="A238" s="219"/>
      <c r="B238" s="140" t="s">
        <v>109</v>
      </c>
      <c r="C238" s="82">
        <f>'[1]Перечень проектов'!$G$25</f>
        <v>134.027</v>
      </c>
      <c r="D238" s="63"/>
      <c r="E238" s="63"/>
      <c r="F238" s="63"/>
      <c r="G238" s="63"/>
      <c r="H238" s="63"/>
      <c r="I238" s="63"/>
      <c r="J238" s="63"/>
    </row>
    <row r="239" spans="1:10" s="1" customFormat="1" ht="31.5" customHeight="1">
      <c r="A239" s="218" t="str">
        <f>'[1]Перечень проектов'!$B$28</f>
        <v>Реконструкция железнодорожной станции ЦОФ</v>
      </c>
      <c r="B239" s="52" t="s">
        <v>51</v>
      </c>
      <c r="C239" s="81">
        <f>C240</f>
        <v>33.325</v>
      </c>
      <c r="D239" s="63"/>
      <c r="E239" s="63"/>
      <c r="F239" s="63"/>
      <c r="G239" s="63"/>
      <c r="H239" s="63"/>
      <c r="I239" s="63"/>
      <c r="J239" s="63"/>
    </row>
    <row r="240" spans="1:10" s="1" customFormat="1" ht="31.5" customHeight="1">
      <c r="A240" s="219"/>
      <c r="B240" s="140" t="s">
        <v>109</v>
      </c>
      <c r="C240" s="82">
        <f>'[1]Перечень проектов'!$G$29</f>
        <v>33.325</v>
      </c>
      <c r="D240" s="63"/>
      <c r="E240" s="63"/>
      <c r="F240" s="63"/>
      <c r="G240" s="63"/>
      <c r="H240" s="63"/>
      <c r="I240" s="63"/>
      <c r="J240" s="63"/>
    </row>
    <row r="241" spans="1:10" s="1" customFormat="1" ht="31.5" customHeight="1">
      <c r="A241" s="218" t="str">
        <f>'[1]Перечень проектов'!$B$45</f>
        <v>Обеспечение нормативных показателей качества сточных вод, сбрасываемых шахтами ОАО "Угольная компания "Северный Кузбасс" в поверхностные водоёмы. </v>
      </c>
      <c r="B241" s="52" t="s">
        <v>51</v>
      </c>
      <c r="C241" s="81">
        <f>C242</f>
        <v>60</v>
      </c>
      <c r="D241" s="63"/>
      <c r="E241" s="63"/>
      <c r="F241" s="63"/>
      <c r="G241" s="63"/>
      <c r="H241" s="63"/>
      <c r="I241" s="63"/>
      <c r="J241" s="63"/>
    </row>
    <row r="242" spans="1:10" s="1" customFormat="1" ht="31.5" customHeight="1">
      <c r="A242" s="219"/>
      <c r="B242" s="140" t="s">
        <v>109</v>
      </c>
      <c r="C242" s="82">
        <f>'[1]Перечень проектов'!$G$46</f>
        <v>60</v>
      </c>
      <c r="D242" s="63"/>
      <c r="E242" s="63"/>
      <c r="F242" s="63"/>
      <c r="G242" s="63"/>
      <c r="H242" s="63"/>
      <c r="I242" s="63"/>
      <c r="J242" s="63"/>
    </row>
    <row r="243" spans="1:10" s="1" customFormat="1" ht="31.5" customHeight="1">
      <c r="A243" s="218" t="str">
        <f>'[1]Перечень проектов'!$B$48</f>
        <v>Техническое перевооружение проходческих работ</v>
      </c>
      <c r="B243" s="52" t="s">
        <v>51</v>
      </c>
      <c r="C243" s="81">
        <f>C244</f>
        <v>10</v>
      </c>
      <c r="D243" s="63"/>
      <c r="E243" s="63"/>
      <c r="F243" s="63"/>
      <c r="G243" s="63"/>
      <c r="H243" s="63"/>
      <c r="I243" s="63"/>
      <c r="J243" s="63"/>
    </row>
    <row r="244" spans="1:10" s="1" customFormat="1" ht="31.5" customHeight="1">
      <c r="A244" s="219"/>
      <c r="B244" s="140" t="s">
        <v>109</v>
      </c>
      <c r="C244" s="82">
        <f>'[1]Перечень проектов'!$G$49</f>
        <v>10</v>
      </c>
      <c r="D244" s="63"/>
      <c r="E244" s="63"/>
      <c r="F244" s="63"/>
      <c r="G244" s="63"/>
      <c r="H244" s="63"/>
      <c r="I244" s="63"/>
      <c r="J244" s="63"/>
    </row>
    <row r="245" spans="1:10" s="1" customFormat="1" ht="31.5" customHeight="1">
      <c r="A245" s="218" t="str">
        <f>'[1]Перечень проектов'!$B$56</f>
        <v>Выполнение лицензионных соглашений по освоению участка "Березовский Глубокий" в части проектных и геологоразведочных работ</v>
      </c>
      <c r="B245" s="52" t="s">
        <v>51</v>
      </c>
      <c r="C245" s="81">
        <f>C246</f>
        <v>144</v>
      </c>
      <c r="D245" s="63"/>
      <c r="E245" s="63"/>
      <c r="F245" s="63"/>
      <c r="G245" s="63"/>
      <c r="H245" s="63"/>
      <c r="I245" s="63"/>
      <c r="J245" s="63"/>
    </row>
    <row r="246" spans="1:10" s="1" customFormat="1" ht="31.5" customHeight="1">
      <c r="A246" s="219"/>
      <c r="B246" s="140" t="s">
        <v>109</v>
      </c>
      <c r="C246" s="82">
        <f>'[1]Перечень проектов'!$G$57</f>
        <v>144</v>
      </c>
      <c r="D246" s="63"/>
      <c r="E246" s="63"/>
      <c r="F246" s="63"/>
      <c r="G246" s="63"/>
      <c r="H246" s="63"/>
      <c r="I246" s="63"/>
      <c r="J246" s="63"/>
    </row>
    <row r="247" spans="1:10" s="1" customFormat="1" ht="23.25" customHeight="1">
      <c r="A247" s="228" t="s">
        <v>131</v>
      </c>
      <c r="B247" s="64" t="s">
        <v>51</v>
      </c>
      <c r="C247" s="8">
        <f>C248</f>
        <v>31</v>
      </c>
      <c r="D247" s="63"/>
      <c r="E247" s="63"/>
      <c r="F247" s="63"/>
      <c r="G247" s="63"/>
      <c r="H247" s="63"/>
      <c r="I247" s="63"/>
      <c r="J247" s="63"/>
    </row>
    <row r="248" spans="1:10" s="1" customFormat="1" ht="24" customHeight="1">
      <c r="A248" s="228"/>
      <c r="B248" s="92" t="s">
        <v>109</v>
      </c>
      <c r="C248" s="8">
        <f>C250+C252+C254+C256</f>
        <v>31</v>
      </c>
      <c r="D248" s="63"/>
      <c r="E248" s="63"/>
      <c r="F248" s="63"/>
      <c r="G248" s="63"/>
      <c r="H248" s="63"/>
      <c r="I248" s="63"/>
      <c r="J248" s="63"/>
    </row>
    <row r="249" spans="1:10" s="1" customFormat="1" ht="33" customHeight="1">
      <c r="A249" s="222" t="s">
        <v>130</v>
      </c>
      <c r="B249" s="64" t="s">
        <v>51</v>
      </c>
      <c r="C249" s="8">
        <f>C250</f>
        <v>1</v>
      </c>
      <c r="D249" s="63"/>
      <c r="E249" s="63"/>
      <c r="F249" s="63"/>
      <c r="G249" s="63"/>
      <c r="H249" s="63"/>
      <c r="I249" s="63"/>
      <c r="J249" s="63"/>
    </row>
    <row r="250" spans="1:10" s="1" customFormat="1" ht="29.25" customHeight="1">
      <c r="A250" s="223"/>
      <c r="B250" s="65" t="s">
        <v>109</v>
      </c>
      <c r="C250" s="6">
        <v>1</v>
      </c>
      <c r="D250" s="63"/>
      <c r="E250" s="63"/>
      <c r="F250" s="63"/>
      <c r="G250" s="63"/>
      <c r="H250" s="63"/>
      <c r="I250" s="63"/>
      <c r="J250" s="63"/>
    </row>
    <row r="251" spans="1:10" s="1" customFormat="1" ht="33" customHeight="1">
      <c r="A251" s="222" t="str">
        <f>'[1]Перечень проектов'!$B$77</f>
        <v>Открытие торгового центра (ООО "Компания Холидей")</v>
      </c>
      <c r="B251" s="64" t="s">
        <v>51</v>
      </c>
      <c r="C251" s="8">
        <f>C252</f>
        <v>12</v>
      </c>
      <c r="D251" s="63"/>
      <c r="E251" s="63"/>
      <c r="F251" s="63"/>
      <c r="G251" s="63"/>
      <c r="H251" s="63"/>
      <c r="I251" s="63"/>
      <c r="J251" s="63"/>
    </row>
    <row r="252" spans="1:10" s="1" customFormat="1" ht="29.25" customHeight="1">
      <c r="A252" s="223"/>
      <c r="B252" s="65" t="s">
        <v>109</v>
      </c>
      <c r="C252" s="6">
        <f>'[1]Перечень проектов'!$G$78</f>
        <v>12</v>
      </c>
      <c r="D252" s="63"/>
      <c r="E252" s="63"/>
      <c r="F252" s="63"/>
      <c r="G252" s="63"/>
      <c r="H252" s="63"/>
      <c r="I252" s="63"/>
      <c r="J252" s="63"/>
    </row>
    <row r="253" spans="1:10" s="1" customFormat="1" ht="29.25" customHeight="1">
      <c r="A253" s="222" t="str">
        <f>'[1]Перечень проектов'!$B$79</f>
        <v>Строительство розничного рынка (ИП Потапов)</v>
      </c>
      <c r="B253" s="64" t="s">
        <v>51</v>
      </c>
      <c r="C253" s="8">
        <f>C254</f>
        <v>8</v>
      </c>
      <c r="D253" s="63"/>
      <c r="E253" s="63"/>
      <c r="F253" s="63"/>
      <c r="G253" s="63"/>
      <c r="H253" s="63"/>
      <c r="I253" s="63"/>
      <c r="J253" s="63"/>
    </row>
    <row r="254" spans="1:10" s="1" customFormat="1" ht="29.25" customHeight="1">
      <c r="A254" s="223"/>
      <c r="B254" s="65" t="s">
        <v>109</v>
      </c>
      <c r="C254" s="6">
        <f>'[1]Перечень проектов'!$G$80</f>
        <v>8</v>
      </c>
      <c r="D254" s="63"/>
      <c r="E254" s="63"/>
      <c r="F254" s="63"/>
      <c r="G254" s="63"/>
      <c r="H254" s="63"/>
      <c r="I254" s="63"/>
      <c r="J254" s="63"/>
    </row>
    <row r="255" spans="1:10" s="1" customFormat="1" ht="21.75" customHeight="1">
      <c r="A255" s="222" t="str">
        <f>'[1]Перечень проектов'!$B$82</f>
        <v>Строительство пекарни (ИП Бобров)</v>
      </c>
      <c r="B255" s="64" t="s">
        <v>51</v>
      </c>
      <c r="C255" s="8">
        <f>C256</f>
        <v>10</v>
      </c>
      <c r="D255" s="63"/>
      <c r="E255" s="63"/>
      <c r="F255" s="63"/>
      <c r="G255" s="63"/>
      <c r="H255" s="63"/>
      <c r="I255" s="63"/>
      <c r="J255" s="63"/>
    </row>
    <row r="256" spans="1:10" s="1" customFormat="1" ht="29.25" customHeight="1">
      <c r="A256" s="223"/>
      <c r="B256" s="65" t="s">
        <v>109</v>
      </c>
      <c r="C256" s="6">
        <f>'[1]Перечень проектов'!$G$83</f>
        <v>10</v>
      </c>
      <c r="D256" s="63"/>
      <c r="E256" s="63"/>
      <c r="F256" s="63"/>
      <c r="G256" s="63"/>
      <c r="H256" s="63"/>
      <c r="I256" s="63"/>
      <c r="J256" s="63"/>
    </row>
    <row r="257" spans="1:10" s="1" customFormat="1" ht="23.25" customHeight="1">
      <c r="A257" s="228" t="s">
        <v>168</v>
      </c>
      <c r="B257" s="64" t="s">
        <v>51</v>
      </c>
      <c r="C257" s="8">
        <f>C258</f>
        <v>8</v>
      </c>
      <c r="D257" s="63"/>
      <c r="E257" s="63"/>
      <c r="F257" s="63"/>
      <c r="G257" s="63"/>
      <c r="H257" s="63"/>
      <c r="I257" s="63"/>
      <c r="J257" s="63"/>
    </row>
    <row r="258" spans="1:10" s="1" customFormat="1" ht="24" customHeight="1">
      <c r="A258" s="228"/>
      <c r="B258" s="92" t="s">
        <v>109</v>
      </c>
      <c r="C258" s="8">
        <f>C260</f>
        <v>8</v>
      </c>
      <c r="D258" s="63"/>
      <c r="E258" s="63"/>
      <c r="F258" s="63"/>
      <c r="G258" s="63"/>
      <c r="H258" s="63"/>
      <c r="I258" s="63"/>
      <c r="J258" s="63"/>
    </row>
    <row r="259" spans="1:10" s="1" customFormat="1" ht="24.75" customHeight="1">
      <c r="A259" s="222" t="s">
        <v>171</v>
      </c>
      <c r="B259" s="64" t="s">
        <v>51</v>
      </c>
      <c r="C259" s="8">
        <f>C260</f>
        <v>8</v>
      </c>
      <c r="D259" s="63"/>
      <c r="E259" s="63"/>
      <c r="F259" s="63"/>
      <c r="G259" s="63"/>
      <c r="H259" s="63"/>
      <c r="I259" s="63"/>
      <c r="J259" s="63"/>
    </row>
    <row r="260" spans="1:10" s="1" customFormat="1" ht="29.25" customHeight="1">
      <c r="A260" s="223"/>
      <c r="B260" s="65" t="s">
        <v>109</v>
      </c>
      <c r="C260" s="6">
        <v>8</v>
      </c>
      <c r="D260" s="63"/>
      <c r="E260" s="63"/>
      <c r="F260" s="63"/>
      <c r="G260" s="63"/>
      <c r="H260" s="63"/>
      <c r="I260" s="63"/>
      <c r="J260" s="63"/>
    </row>
    <row r="261" spans="1:10" s="1" customFormat="1" ht="18.75" customHeight="1">
      <c r="A261" s="229" t="s">
        <v>169</v>
      </c>
      <c r="B261" s="64" t="s">
        <v>51</v>
      </c>
      <c r="C261" s="8">
        <f>C262+C263</f>
        <v>0.383</v>
      </c>
      <c r="D261" s="63"/>
      <c r="E261" s="63"/>
      <c r="F261" s="63"/>
      <c r="G261" s="63"/>
      <c r="H261" s="63"/>
      <c r="I261" s="63"/>
      <c r="J261" s="63"/>
    </row>
    <row r="262" spans="1:10" s="1" customFormat="1" ht="21" customHeight="1">
      <c r="A262" s="230"/>
      <c r="B262" s="64" t="s">
        <v>77</v>
      </c>
      <c r="C262" s="8">
        <f>C265</f>
        <v>0.263</v>
      </c>
      <c r="D262" s="63"/>
      <c r="E262" s="63"/>
      <c r="F262" s="63"/>
      <c r="G262" s="63"/>
      <c r="H262" s="63"/>
      <c r="I262" s="63"/>
      <c r="J262" s="63"/>
    </row>
    <row r="263" spans="1:10" s="1" customFormat="1" ht="21" customHeight="1">
      <c r="A263" s="231"/>
      <c r="B263" s="64" t="s">
        <v>78</v>
      </c>
      <c r="C263" s="8">
        <f>C266</f>
        <v>0.12</v>
      </c>
      <c r="D263" s="63"/>
      <c r="E263" s="63"/>
      <c r="F263" s="63"/>
      <c r="G263" s="63"/>
      <c r="H263" s="63"/>
      <c r="I263" s="63"/>
      <c r="J263" s="63"/>
    </row>
    <row r="264" spans="1:10" s="1" customFormat="1" ht="21" customHeight="1">
      <c r="A264" s="222" t="s">
        <v>93</v>
      </c>
      <c r="B264" s="64" t="s">
        <v>51</v>
      </c>
      <c r="C264" s="8">
        <f>C265+C266</f>
        <v>0.383</v>
      </c>
      <c r="D264" s="63"/>
      <c r="E264" s="63"/>
      <c r="F264" s="63"/>
      <c r="G264" s="63"/>
      <c r="H264" s="63"/>
      <c r="I264" s="63"/>
      <c r="J264" s="63"/>
    </row>
    <row r="265" spans="1:10" s="1" customFormat="1" ht="24" customHeight="1">
      <c r="A265" s="227"/>
      <c r="B265" s="45" t="s">
        <v>77</v>
      </c>
      <c r="C265" s="6">
        <f>'[1]Перечень проектов'!$D$108</f>
        <v>0.263</v>
      </c>
      <c r="D265" s="63"/>
      <c r="E265" s="63"/>
      <c r="F265" s="63"/>
      <c r="G265" s="63"/>
      <c r="H265" s="63"/>
      <c r="I265" s="63"/>
      <c r="J265" s="63"/>
    </row>
    <row r="266" spans="1:10" s="1" customFormat="1" ht="21.75" customHeight="1">
      <c r="A266" s="223"/>
      <c r="B266" s="45" t="s">
        <v>78</v>
      </c>
      <c r="C266" s="6">
        <f>'[1]Перечень проектов'!$E$108</f>
        <v>0.12</v>
      </c>
      <c r="D266" s="63"/>
      <c r="E266" s="63"/>
      <c r="F266" s="63"/>
      <c r="G266" s="63"/>
      <c r="H266" s="63"/>
      <c r="I266" s="63"/>
      <c r="J266" s="63"/>
    </row>
    <row r="267" spans="1:10" s="1" customFormat="1" ht="27.75" customHeight="1">
      <c r="A267" s="229" t="s">
        <v>170</v>
      </c>
      <c r="B267" s="64" t="s">
        <v>51</v>
      </c>
      <c r="C267" s="8">
        <f>SUM(C268:C271)</f>
        <v>123.135</v>
      </c>
      <c r="D267" s="63"/>
      <c r="E267" s="63"/>
      <c r="F267" s="63"/>
      <c r="G267" s="63"/>
      <c r="H267" s="63"/>
      <c r="I267" s="63"/>
      <c r="J267" s="63"/>
    </row>
    <row r="268" spans="1:10" s="1" customFormat="1" ht="27.75" customHeight="1">
      <c r="A268" s="230"/>
      <c r="B268" s="64" t="s">
        <v>77</v>
      </c>
      <c r="C268" s="8">
        <f>C274</f>
        <v>1</v>
      </c>
      <c r="D268" s="63"/>
      <c r="E268" s="63"/>
      <c r="F268" s="63"/>
      <c r="G268" s="63"/>
      <c r="H268" s="63"/>
      <c r="I268" s="63"/>
      <c r="J268" s="63"/>
    </row>
    <row r="269" spans="1:10" s="1" customFormat="1" ht="27.75" customHeight="1">
      <c r="A269" s="230"/>
      <c r="B269" s="64" t="s">
        <v>78</v>
      </c>
      <c r="C269" s="8">
        <f>C275+C295</f>
        <v>19</v>
      </c>
      <c r="D269" s="63"/>
      <c r="E269" s="63"/>
      <c r="F269" s="63"/>
      <c r="G269" s="63"/>
      <c r="H269" s="63"/>
      <c r="I269" s="63"/>
      <c r="J269" s="63"/>
    </row>
    <row r="270" spans="1:10" s="1" customFormat="1" ht="22.5" customHeight="1">
      <c r="A270" s="230"/>
      <c r="B270" s="64" t="s">
        <v>101</v>
      </c>
      <c r="C270" s="8">
        <f>C276+C281+C284+C287+C296+C298</f>
        <v>26.624</v>
      </c>
      <c r="D270" s="63"/>
      <c r="E270" s="63"/>
      <c r="F270" s="63"/>
      <c r="G270" s="63"/>
      <c r="H270" s="63"/>
      <c r="I270" s="63"/>
      <c r="J270" s="63"/>
    </row>
    <row r="271" spans="1:10" s="1" customFormat="1" ht="31.5" customHeight="1">
      <c r="A271" s="231"/>
      <c r="B271" s="64" t="s">
        <v>109</v>
      </c>
      <c r="C271" s="8">
        <f>C277+C289+C291+C293+C301</f>
        <v>76.51100000000001</v>
      </c>
      <c r="D271" s="63"/>
      <c r="E271" s="63"/>
      <c r="F271" s="63"/>
      <c r="G271" s="63"/>
      <c r="H271" s="63"/>
      <c r="I271" s="63"/>
      <c r="J271" s="63"/>
    </row>
    <row r="272" spans="1:10" s="1" customFormat="1" ht="31.5" customHeight="1">
      <c r="A272" s="176" t="s">
        <v>228</v>
      </c>
      <c r="B272" s="177"/>
      <c r="C272" s="178"/>
      <c r="D272" s="63"/>
      <c r="E272" s="63"/>
      <c r="F272" s="63"/>
      <c r="G272" s="63"/>
      <c r="H272" s="63"/>
      <c r="I272" s="63"/>
      <c r="J272" s="63"/>
    </row>
    <row r="273" spans="1:10" s="1" customFormat="1" ht="27.75" customHeight="1">
      <c r="A273" s="222" t="str">
        <f>'[1]Перечень проектов'!$B$112</f>
        <v>Строительство 71-квартирного жилого дома по ул. Иркутская (включая инженерные сети)</v>
      </c>
      <c r="B273" s="64" t="s">
        <v>51</v>
      </c>
      <c r="C273" s="8">
        <f>SUM(C274:C277)</f>
        <v>37.943</v>
      </c>
      <c r="D273" s="63"/>
      <c r="E273" s="63"/>
      <c r="F273" s="63"/>
      <c r="G273" s="63"/>
      <c r="H273" s="63"/>
      <c r="I273" s="63"/>
      <c r="J273" s="63"/>
    </row>
    <row r="274" spans="1:10" s="1" customFormat="1" ht="27.75" customHeight="1">
      <c r="A274" s="227"/>
      <c r="B274" s="45" t="s">
        <v>77</v>
      </c>
      <c r="C274" s="6">
        <f>'[1]Перечень проектов'!$D$113</f>
        <v>1</v>
      </c>
      <c r="D274" s="63"/>
      <c r="E274" s="63"/>
      <c r="F274" s="63"/>
      <c r="G274" s="63"/>
      <c r="H274" s="63"/>
      <c r="I274" s="63"/>
      <c r="J274" s="63"/>
    </row>
    <row r="275" spans="1:10" s="1" customFormat="1" ht="27.75" customHeight="1">
      <c r="A275" s="227"/>
      <c r="B275" s="45" t="s">
        <v>78</v>
      </c>
      <c r="C275" s="6">
        <f>'[1]Перечень проектов'!$E$113</f>
        <v>4</v>
      </c>
      <c r="D275" s="63"/>
      <c r="E275" s="63"/>
      <c r="F275" s="63"/>
      <c r="G275" s="63"/>
      <c r="H275" s="63"/>
      <c r="I275" s="63"/>
      <c r="J275" s="63"/>
    </row>
    <row r="276" spans="1:10" s="1" customFormat="1" ht="27.75" customHeight="1">
      <c r="A276" s="227"/>
      <c r="B276" s="45" t="s">
        <v>101</v>
      </c>
      <c r="C276" s="6">
        <f>'[1]Перечень проектов'!$F$113</f>
        <v>10.323</v>
      </c>
      <c r="D276" s="63"/>
      <c r="E276" s="63"/>
      <c r="F276" s="63"/>
      <c r="G276" s="63"/>
      <c r="H276" s="63"/>
      <c r="I276" s="63"/>
      <c r="J276" s="63"/>
    </row>
    <row r="277" spans="1:10" s="1" customFormat="1" ht="22.5" customHeight="1">
      <c r="A277" s="223"/>
      <c r="B277" s="45" t="s">
        <v>109</v>
      </c>
      <c r="C277" s="6">
        <f>'[1]Перечень проектов'!$G$113</f>
        <v>22.62</v>
      </c>
      <c r="D277" s="63"/>
      <c r="E277" s="63"/>
      <c r="F277" s="63"/>
      <c r="G277" s="63"/>
      <c r="H277" s="63"/>
      <c r="I277" s="63"/>
      <c r="J277" s="63"/>
    </row>
    <row r="278" spans="1:10" s="1" customFormat="1" ht="27.75" customHeight="1">
      <c r="A278" s="222" t="str">
        <f>'[1]Перечень проектов'!$B$116</f>
        <v>Проектирование и строительство 100-квартирного жилого дома №37 в микрорайоне № 4А </v>
      </c>
      <c r="B278" s="64" t="s">
        <v>51</v>
      </c>
      <c r="C278" s="8">
        <f>SUM(C279:C282)</f>
        <v>1.011</v>
      </c>
      <c r="D278" s="63"/>
      <c r="E278" s="63"/>
      <c r="F278" s="63"/>
      <c r="G278" s="63"/>
      <c r="H278" s="63"/>
      <c r="I278" s="63"/>
      <c r="J278" s="63"/>
    </row>
    <row r="279" spans="1:10" s="1" customFormat="1" ht="27.75" customHeight="1" hidden="1">
      <c r="A279" s="227"/>
      <c r="B279" s="45" t="s">
        <v>77</v>
      </c>
      <c r="C279" s="6"/>
      <c r="D279" s="63"/>
      <c r="E279" s="63"/>
      <c r="F279" s="63"/>
      <c r="G279" s="63"/>
      <c r="H279" s="63"/>
      <c r="I279" s="63"/>
      <c r="J279" s="63"/>
    </row>
    <row r="280" spans="1:10" s="1" customFormat="1" ht="27.75" customHeight="1" hidden="1">
      <c r="A280" s="227"/>
      <c r="B280" s="45" t="s">
        <v>78</v>
      </c>
      <c r="C280" s="6"/>
      <c r="D280" s="63"/>
      <c r="E280" s="63"/>
      <c r="F280" s="63"/>
      <c r="G280" s="63"/>
      <c r="H280" s="63"/>
      <c r="I280" s="63"/>
      <c r="J280" s="63"/>
    </row>
    <row r="281" spans="1:10" s="1" customFormat="1" ht="27.75" customHeight="1">
      <c r="A281" s="227"/>
      <c r="B281" s="45" t="s">
        <v>101</v>
      </c>
      <c r="C281" s="6">
        <f>'[1]Перечень проектов'!$F$117</f>
        <v>1.011</v>
      </c>
      <c r="D281" s="63"/>
      <c r="E281" s="63"/>
      <c r="F281" s="63"/>
      <c r="G281" s="63"/>
      <c r="H281" s="63"/>
      <c r="I281" s="63"/>
      <c r="J281" s="63"/>
    </row>
    <row r="282" spans="1:10" s="1" customFormat="1" ht="22.5" customHeight="1" hidden="1">
      <c r="A282" s="223"/>
      <c r="B282" s="45" t="s">
        <v>109</v>
      </c>
      <c r="C282" s="6">
        <v>0</v>
      </c>
      <c r="D282" s="63"/>
      <c r="E282" s="63"/>
      <c r="F282" s="63"/>
      <c r="G282" s="63"/>
      <c r="H282" s="63"/>
      <c r="I282" s="63"/>
      <c r="J282" s="63"/>
    </row>
    <row r="283" spans="1:10" s="1" customFormat="1" ht="29.25" customHeight="1">
      <c r="A283" s="222" t="str">
        <f>'[1]Перечень проектов'!$B$119</f>
        <v>Проектирование и строительство 6 домов в микрорайоне №5/7 по ул.Мира</v>
      </c>
      <c r="B283" s="64" t="s">
        <v>51</v>
      </c>
      <c r="C283" s="8">
        <f>C284</f>
        <v>0.1</v>
      </c>
      <c r="D283" s="63"/>
      <c r="E283" s="63"/>
      <c r="F283" s="63"/>
      <c r="G283" s="63"/>
      <c r="H283" s="63"/>
      <c r="I283" s="63"/>
      <c r="J283" s="63"/>
    </row>
    <row r="284" spans="1:10" s="1" customFormat="1" ht="31.5" customHeight="1">
      <c r="A284" s="223"/>
      <c r="B284" s="45" t="s">
        <v>101</v>
      </c>
      <c r="C284" s="6">
        <f>'[1]Перечень проектов'!$F$120</f>
        <v>0.1</v>
      </c>
      <c r="D284" s="63"/>
      <c r="E284" s="63"/>
      <c r="F284" s="63"/>
      <c r="G284" s="63"/>
      <c r="H284" s="63"/>
      <c r="I284" s="63"/>
      <c r="J284" s="63"/>
    </row>
    <row r="285" spans="1:10" s="1" customFormat="1" ht="31.5" customHeight="1">
      <c r="A285" s="176" t="str">
        <f>'[1]Перечень проектов'!$B$142</f>
        <v>Модернизация инфраструктуры</v>
      </c>
      <c r="B285" s="177"/>
      <c r="C285" s="178"/>
      <c r="D285" s="63"/>
      <c r="E285" s="63"/>
      <c r="F285" s="63"/>
      <c r="G285" s="63"/>
      <c r="H285" s="63"/>
      <c r="I285" s="63"/>
      <c r="J285" s="63"/>
    </row>
    <row r="286" spans="1:10" s="1" customFormat="1" ht="25.5" customHeight="1">
      <c r="A286" s="222" t="str">
        <f>'[1]Перечень проектов'!$B$143</f>
        <v>Строительство РП-10А</v>
      </c>
      <c r="B286" s="64" t="s">
        <v>51</v>
      </c>
      <c r="C286" s="8">
        <f>C287</f>
        <v>9.4</v>
      </c>
      <c r="D286" s="63"/>
      <c r="E286" s="63"/>
      <c r="F286" s="63"/>
      <c r="G286" s="63"/>
      <c r="H286" s="63"/>
      <c r="I286" s="63"/>
      <c r="J286" s="63"/>
    </row>
    <row r="287" spans="1:10" s="1" customFormat="1" ht="21" customHeight="1">
      <c r="A287" s="223"/>
      <c r="B287" s="45" t="s">
        <v>101</v>
      </c>
      <c r="C287" s="6">
        <f>'[1]Перечень проектов'!$F$144</f>
        <v>9.4</v>
      </c>
      <c r="D287" s="63"/>
      <c r="E287" s="63"/>
      <c r="F287" s="63"/>
      <c r="G287" s="63"/>
      <c r="H287" s="63"/>
      <c r="I287" s="63"/>
      <c r="J287" s="63"/>
    </row>
    <row r="288" spans="1:10" s="1" customFormat="1" ht="20.25" customHeight="1">
      <c r="A288" s="222" t="str">
        <f>'[1]Перечень проектов'!$B$145</f>
        <v>Проектирование и реконструкция ПС "Октябрьская"35/10кВ </v>
      </c>
      <c r="B288" s="64" t="s">
        <v>51</v>
      </c>
      <c r="C288" s="8">
        <f>C289</f>
        <v>6.293</v>
      </c>
      <c r="D288" s="63"/>
      <c r="E288" s="63"/>
      <c r="F288" s="63"/>
      <c r="G288" s="63"/>
      <c r="H288" s="63"/>
      <c r="I288" s="63"/>
      <c r="J288" s="63"/>
    </row>
    <row r="289" spans="1:10" s="1" customFormat="1" ht="21" customHeight="1">
      <c r="A289" s="223"/>
      <c r="B289" s="45" t="s">
        <v>109</v>
      </c>
      <c r="C289" s="6">
        <f>'[1]Перечень проектов'!$G$146</f>
        <v>6.293</v>
      </c>
      <c r="D289" s="63"/>
      <c r="E289" s="63"/>
      <c r="F289" s="63"/>
      <c r="G289" s="63"/>
      <c r="H289" s="63"/>
      <c r="I289" s="63"/>
      <c r="J289" s="63"/>
    </row>
    <row r="290" spans="1:10" s="1" customFormat="1" ht="21" customHeight="1">
      <c r="A290" s="226" t="str">
        <f>'[1]Перечень проектов'!$B$147</f>
        <v>Проектирование и строительство РП-12 в пос. шахты Березовская в районеТП-26</v>
      </c>
      <c r="B290" s="64" t="s">
        <v>51</v>
      </c>
      <c r="C290" s="8">
        <f>C291</f>
        <v>24.654</v>
      </c>
      <c r="D290" s="63"/>
      <c r="E290" s="63"/>
      <c r="F290" s="63"/>
      <c r="G290" s="63"/>
      <c r="H290" s="63"/>
      <c r="I290" s="63"/>
      <c r="J290" s="63"/>
    </row>
    <row r="291" spans="1:10" s="1" customFormat="1" ht="21.75" customHeight="1">
      <c r="A291" s="226"/>
      <c r="B291" s="45" t="s">
        <v>109</v>
      </c>
      <c r="C291" s="6">
        <f>'[1]Перечень проектов'!$G$148</f>
        <v>24.654</v>
      </c>
      <c r="D291" s="63"/>
      <c r="E291" s="63"/>
      <c r="F291" s="63"/>
      <c r="G291" s="63"/>
      <c r="H291" s="63"/>
      <c r="I291" s="63"/>
      <c r="J291" s="63"/>
    </row>
    <row r="292" spans="1:10" s="1" customFormat="1" ht="21" customHeight="1">
      <c r="A292" s="222" t="str">
        <f>'[1]Перечень проектов'!$B$149</f>
        <v>Проектирование и строительство РП-13 10/10кВ в центральном микрорайоне</v>
      </c>
      <c r="B292" s="64" t="s">
        <v>51</v>
      </c>
      <c r="C292" s="8">
        <f>C293</f>
        <v>17.607</v>
      </c>
      <c r="D292" s="63"/>
      <c r="E292" s="63"/>
      <c r="F292" s="63"/>
      <c r="G292" s="63"/>
      <c r="H292" s="63"/>
      <c r="I292" s="63"/>
      <c r="J292" s="63"/>
    </row>
    <row r="293" spans="1:10" s="1" customFormat="1" ht="21.75" customHeight="1">
      <c r="A293" s="223"/>
      <c r="B293" s="45" t="s">
        <v>109</v>
      </c>
      <c r="C293" s="6">
        <f>'[1]Перечень проектов'!$G$150</f>
        <v>17.607</v>
      </c>
      <c r="D293" s="63"/>
      <c r="E293" s="63"/>
      <c r="F293" s="63"/>
      <c r="G293" s="63"/>
      <c r="H293" s="63"/>
      <c r="I293" s="63"/>
      <c r="J293" s="63"/>
    </row>
    <row r="294" spans="1:10" s="1" customFormat="1" ht="27" customHeight="1">
      <c r="A294" s="222" t="str">
        <f>'[1]Перечень проектов'!$B$151</f>
        <v>Строительство водовода от НФС до жилого сектора построенного около п.ш. Березовская</v>
      </c>
      <c r="B294" s="64" t="s">
        <v>51</v>
      </c>
      <c r="C294" s="8">
        <f>C295+C296</f>
        <v>18.45</v>
      </c>
      <c r="D294" s="63"/>
      <c r="E294" s="63"/>
      <c r="F294" s="63"/>
      <c r="G294" s="63"/>
      <c r="H294" s="63"/>
      <c r="I294" s="63"/>
      <c r="J294" s="63"/>
    </row>
    <row r="295" spans="1:10" s="1" customFormat="1" ht="29.25" customHeight="1">
      <c r="A295" s="227"/>
      <c r="B295" s="45" t="s">
        <v>78</v>
      </c>
      <c r="C295" s="6">
        <f>'[1]Перечень проектов'!$E$152</f>
        <v>15</v>
      </c>
      <c r="D295" s="63"/>
      <c r="E295" s="63"/>
      <c r="F295" s="63"/>
      <c r="G295" s="63"/>
      <c r="H295" s="63"/>
      <c r="I295" s="63"/>
      <c r="J295" s="63"/>
    </row>
    <row r="296" spans="1:10" s="1" customFormat="1" ht="29.25" customHeight="1">
      <c r="A296" s="223"/>
      <c r="B296" s="45" t="s">
        <v>101</v>
      </c>
      <c r="C296" s="6">
        <f>'[1]Перечень проектов'!$F$152</f>
        <v>3.45</v>
      </c>
      <c r="D296" s="63"/>
      <c r="E296" s="63"/>
      <c r="F296" s="63"/>
      <c r="G296" s="63"/>
      <c r="H296" s="63"/>
      <c r="I296" s="63"/>
      <c r="J296" s="63"/>
    </row>
    <row r="297" spans="1:10" s="1" customFormat="1" ht="27" customHeight="1">
      <c r="A297" s="222" t="str">
        <f>'[1]Перечень проектов'!$B$153</f>
        <v>Проектирование и строительство водопроводной сети в п. Барзас</v>
      </c>
      <c r="B297" s="64" t="s">
        <v>51</v>
      </c>
      <c r="C297" s="8">
        <f>C298+C299</f>
        <v>2.34</v>
      </c>
      <c r="D297" s="63"/>
      <c r="E297" s="63"/>
      <c r="F297" s="63"/>
      <c r="G297" s="63"/>
      <c r="H297" s="63"/>
      <c r="I297" s="63"/>
      <c r="J297" s="63"/>
    </row>
    <row r="298" spans="1:10" s="1" customFormat="1" ht="29.25" customHeight="1">
      <c r="A298" s="227"/>
      <c r="B298" s="45" t="s">
        <v>101</v>
      </c>
      <c r="C298" s="6">
        <f>'[1]Перечень проектов'!$F$154</f>
        <v>2.34</v>
      </c>
      <c r="D298" s="62"/>
      <c r="E298" s="63"/>
      <c r="F298" s="63"/>
      <c r="G298" s="63"/>
      <c r="H298" s="63"/>
      <c r="I298" s="63"/>
      <c r="J298" s="63"/>
    </row>
    <row r="299" spans="1:10" s="1" customFormat="1" ht="29.25" customHeight="1" hidden="1">
      <c r="A299" s="223"/>
      <c r="B299" s="45" t="s">
        <v>78</v>
      </c>
      <c r="C299" s="6"/>
      <c r="D299" s="63"/>
      <c r="E299" s="63"/>
      <c r="F299" s="63"/>
      <c r="G299" s="63"/>
      <c r="H299" s="63"/>
      <c r="I299" s="63"/>
      <c r="J299" s="63"/>
    </row>
    <row r="300" spans="1:10" s="1" customFormat="1" ht="27" customHeight="1">
      <c r="A300" s="222" t="str">
        <f>'[1]Перечень проектов'!$B$174</f>
        <v>Реконструкция котельной №1</v>
      </c>
      <c r="B300" s="64" t="s">
        <v>51</v>
      </c>
      <c r="C300" s="8">
        <f>C301</f>
        <v>5.337</v>
      </c>
      <c r="D300" s="63"/>
      <c r="E300" s="63"/>
      <c r="F300" s="63"/>
      <c r="G300" s="63"/>
      <c r="H300" s="63"/>
      <c r="I300" s="63"/>
      <c r="J300" s="63"/>
    </row>
    <row r="301" spans="1:10" s="1" customFormat="1" ht="29.25" customHeight="1">
      <c r="A301" s="227"/>
      <c r="B301" s="45" t="s">
        <v>109</v>
      </c>
      <c r="C301" s="6">
        <f>'[1]Перечень проектов'!$G$175</f>
        <v>5.337</v>
      </c>
      <c r="D301" s="63"/>
      <c r="E301" s="63"/>
      <c r="F301" s="63"/>
      <c r="G301" s="63"/>
      <c r="H301" s="63"/>
      <c r="I301" s="63"/>
      <c r="J301" s="63"/>
    </row>
    <row r="302" spans="1:3" ht="29.25" customHeight="1">
      <c r="A302" s="225" t="s">
        <v>194</v>
      </c>
      <c r="B302" s="53" t="s">
        <v>51</v>
      </c>
      <c r="C302" s="55">
        <f>SUM(C303:C306)</f>
        <v>549.911</v>
      </c>
    </row>
    <row r="303" spans="1:3" ht="29.25" customHeight="1">
      <c r="A303" s="225"/>
      <c r="B303" s="53" t="s">
        <v>101</v>
      </c>
      <c r="C303" s="55">
        <f>C270</f>
        <v>26.624</v>
      </c>
    </row>
    <row r="304" spans="1:3" ht="29.25" customHeight="1">
      <c r="A304" s="225"/>
      <c r="B304" s="53" t="s">
        <v>78</v>
      </c>
      <c r="C304" s="55">
        <f>C266+C269</f>
        <v>19.12</v>
      </c>
    </row>
    <row r="305" spans="1:3" ht="29.25" customHeight="1">
      <c r="A305" s="225"/>
      <c r="B305" s="53" t="s">
        <v>77</v>
      </c>
      <c r="C305" s="55">
        <f>C262+C268</f>
        <v>1.263</v>
      </c>
    </row>
    <row r="306" spans="1:3" ht="29.25" customHeight="1">
      <c r="A306" s="225"/>
      <c r="B306" s="53" t="s">
        <v>109</v>
      </c>
      <c r="C306" s="55">
        <f>C232+C248+C258+C271</f>
        <v>502.904</v>
      </c>
    </row>
    <row r="307" spans="1:3" ht="29.25" customHeight="1">
      <c r="A307" s="224" t="s">
        <v>195</v>
      </c>
      <c r="B307" s="57" t="s">
        <v>51</v>
      </c>
      <c r="C307" s="59">
        <f>SUM(C308:C312)</f>
        <v>1216.74852809</v>
      </c>
    </row>
    <row r="308" spans="1:3" ht="29.25" customHeight="1">
      <c r="A308" s="224"/>
      <c r="B308" s="57" t="s">
        <v>101</v>
      </c>
      <c r="C308" s="59">
        <f>C26+C39+C57+C82+C102+C112+C129+C139+C222+C303</f>
        <v>308.985202</v>
      </c>
    </row>
    <row r="309" spans="1:5" ht="29.25" customHeight="1">
      <c r="A309" s="224"/>
      <c r="B309" s="57" t="s">
        <v>78</v>
      </c>
      <c r="C309" s="59">
        <f>C27+C38+C58+C81+C128+C179+C221+C304</f>
        <v>216.17379999999997</v>
      </c>
      <c r="E309" s="5" t="s">
        <v>79</v>
      </c>
    </row>
    <row r="310" spans="1:3" ht="29.25" customHeight="1">
      <c r="A310" s="224"/>
      <c r="B310" s="57" t="s">
        <v>77</v>
      </c>
      <c r="C310" s="59">
        <f>C37+C127+C180+C220+C305</f>
        <v>112.30852609000002</v>
      </c>
    </row>
    <row r="311" spans="1:3" ht="29.25" customHeight="1">
      <c r="A311" s="224"/>
      <c r="B311" s="57" t="s">
        <v>109</v>
      </c>
      <c r="C311" s="59">
        <f>C83+C130+C223+C306</f>
        <v>579.051</v>
      </c>
    </row>
    <row r="312" spans="1:3" ht="29.25" customHeight="1">
      <c r="A312" s="224"/>
      <c r="B312" s="57" t="s">
        <v>75</v>
      </c>
      <c r="C312" s="59">
        <f>C131</f>
        <v>0.23</v>
      </c>
    </row>
  </sheetData>
  <sheetProtection/>
  <mergeCells count="134">
    <mergeCell ref="A168:A169"/>
    <mergeCell ref="A49:A50"/>
    <mergeCell ref="A51:A52"/>
    <mergeCell ref="A307:A312"/>
    <mergeCell ref="A302:A306"/>
    <mergeCell ref="A288:A289"/>
    <mergeCell ref="A290:A291"/>
    <mergeCell ref="A292:A293"/>
    <mergeCell ref="A294:A296"/>
    <mergeCell ref="A278:A282"/>
    <mergeCell ref="A257:A258"/>
    <mergeCell ref="A259:A260"/>
    <mergeCell ref="A261:A263"/>
    <mergeCell ref="A297:A299"/>
    <mergeCell ref="A286:A287"/>
    <mergeCell ref="A283:A284"/>
    <mergeCell ref="A300:A301"/>
    <mergeCell ref="A239:A240"/>
    <mergeCell ref="A247:A248"/>
    <mergeCell ref="A264:A266"/>
    <mergeCell ref="A267:A271"/>
    <mergeCell ref="A273:A277"/>
    <mergeCell ref="A235:A236"/>
    <mergeCell ref="A237:A238"/>
    <mergeCell ref="A241:A242"/>
    <mergeCell ref="A272:C272"/>
    <mergeCell ref="A219:A223"/>
    <mergeCell ref="A224:A229"/>
    <mergeCell ref="A230:C230"/>
    <mergeCell ref="A249:A250"/>
    <mergeCell ref="A251:A252"/>
    <mergeCell ref="A253:A254"/>
    <mergeCell ref="A255:A256"/>
    <mergeCell ref="A245:A246"/>
    <mergeCell ref="A243:A244"/>
    <mergeCell ref="A209:A210"/>
    <mergeCell ref="A192:C192"/>
    <mergeCell ref="A193:A195"/>
    <mergeCell ref="A205:C205"/>
    <mergeCell ref="A206:A207"/>
    <mergeCell ref="A208:C208"/>
    <mergeCell ref="A231:A232"/>
    <mergeCell ref="A233:A234"/>
    <mergeCell ref="A211:C211"/>
    <mergeCell ref="A212:A213"/>
    <mergeCell ref="A214:C214"/>
    <mergeCell ref="A215:A218"/>
    <mergeCell ref="A196:C196"/>
    <mergeCell ref="A197:A200"/>
    <mergeCell ref="A201:A204"/>
    <mergeCell ref="A181:C181"/>
    <mergeCell ref="A182:C182"/>
    <mergeCell ref="A183:A186"/>
    <mergeCell ref="A187:C187"/>
    <mergeCell ref="A188:A191"/>
    <mergeCell ref="A170:A171"/>
    <mergeCell ref="A172:A173"/>
    <mergeCell ref="A174:A175"/>
    <mergeCell ref="A176:A177"/>
    <mergeCell ref="A178:A180"/>
    <mergeCell ref="A154:A155"/>
    <mergeCell ref="A160:A161"/>
    <mergeCell ref="A162:A163"/>
    <mergeCell ref="A164:A165"/>
    <mergeCell ref="A166:A167"/>
    <mergeCell ref="A145:C145"/>
    <mergeCell ref="A146:A147"/>
    <mergeCell ref="A148:A149"/>
    <mergeCell ref="A150:A151"/>
    <mergeCell ref="A152:A153"/>
    <mergeCell ref="A156:A157"/>
    <mergeCell ref="A158:A159"/>
    <mergeCell ref="A138:A139"/>
    <mergeCell ref="A140:C140"/>
    <mergeCell ref="A141:A142"/>
    <mergeCell ref="A143:A144"/>
    <mergeCell ref="A132:C132"/>
    <mergeCell ref="A133:A135"/>
    <mergeCell ref="A126:A131"/>
    <mergeCell ref="A114:A118"/>
    <mergeCell ref="A119:A121"/>
    <mergeCell ref="A122:A123"/>
    <mergeCell ref="A124:A125"/>
    <mergeCell ref="A111:A112"/>
    <mergeCell ref="A113:C113"/>
    <mergeCell ref="A101:A103"/>
    <mergeCell ref="A104:C104"/>
    <mergeCell ref="A105:C105"/>
    <mergeCell ref="A94:A96"/>
    <mergeCell ref="A97:A98"/>
    <mergeCell ref="A99:A100"/>
    <mergeCell ref="A136:A137"/>
    <mergeCell ref="A92:A93"/>
    <mergeCell ref="A70:A71"/>
    <mergeCell ref="A72:A73"/>
    <mergeCell ref="A74:A78"/>
    <mergeCell ref="A79:A83"/>
    <mergeCell ref="A84:C84"/>
    <mergeCell ref="A106:A107"/>
    <mergeCell ref="A108:C108"/>
    <mergeCell ref="A109:A110"/>
    <mergeCell ref="A22:A24"/>
    <mergeCell ref="A56:A58"/>
    <mergeCell ref="A59:C59"/>
    <mergeCell ref="A60:A61"/>
    <mergeCell ref="A53:A55"/>
    <mergeCell ref="A85:A86"/>
    <mergeCell ref="A87:A88"/>
    <mergeCell ref="A89:A90"/>
    <mergeCell ref="A91:C91"/>
    <mergeCell ref="A285:C285"/>
    <mergeCell ref="A1:C1"/>
    <mergeCell ref="A2:C2"/>
    <mergeCell ref="A19:A21"/>
    <mergeCell ref="A25:A27"/>
    <mergeCell ref="A28:C28"/>
    <mergeCell ref="A29:A32"/>
    <mergeCell ref="A33:A35"/>
    <mergeCell ref="A45:A46"/>
    <mergeCell ref="A47:A48"/>
    <mergeCell ref="A5:C5"/>
    <mergeCell ref="A6:A8"/>
    <mergeCell ref="A9:A11"/>
    <mergeCell ref="A12:A13"/>
    <mergeCell ref="A62:A63"/>
    <mergeCell ref="A64:A65"/>
    <mergeCell ref="A66:A67"/>
    <mergeCell ref="A68:A69"/>
    <mergeCell ref="A14:A15"/>
    <mergeCell ref="A16:A18"/>
    <mergeCell ref="A43:A44"/>
    <mergeCell ref="A36:A39"/>
    <mergeCell ref="A40:C40"/>
    <mergeCell ref="A41:A42"/>
  </mergeCells>
  <printOptions/>
  <pageMargins left="0.9055118110236221" right="0.18" top="0.37" bottom="0.49" header="0.41" footer="0.5"/>
  <pageSetup fitToHeight="9" horizontalDpi="600" verticalDpi="600" orientation="portrait" paperSize="9" scale="85" r:id="rId1"/>
  <rowBreaks count="1" manualBreakCount="1">
    <brk id="301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M348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C333" sqref="C333"/>
      <selection pane="bottomLeft" activeCell="A1" sqref="A1:IV65536"/>
    </sheetView>
  </sheetViews>
  <sheetFormatPr defaultColWidth="38.421875" defaultRowHeight="29.25" customHeight="1"/>
  <cols>
    <col min="1" max="1" width="57.28125" style="30" customWidth="1"/>
    <col min="2" max="2" width="25.57421875" style="31" customWidth="1"/>
    <col min="3" max="3" width="17.8515625" style="32" customWidth="1"/>
    <col min="4" max="4" width="15.28125" style="33" customWidth="1"/>
    <col min="5" max="6" width="15.28125" style="34" customWidth="1"/>
    <col min="7" max="7" width="32.8515625" style="5" customWidth="1"/>
    <col min="8" max="8" width="12.28125" style="5" customWidth="1"/>
    <col min="9" max="9" width="13.00390625" style="5" customWidth="1"/>
    <col min="10" max="13" width="38.421875" style="5" customWidth="1"/>
    <col min="14" max="16384" width="38.421875" style="3" customWidth="1"/>
  </cols>
  <sheetData>
    <row r="1" spans="1:6" ht="21.75" customHeight="1">
      <c r="A1" s="179" t="s">
        <v>55</v>
      </c>
      <c r="B1" s="179"/>
      <c r="C1" s="179"/>
      <c r="D1" s="179"/>
      <c r="E1" s="179"/>
      <c r="F1" s="179"/>
    </row>
    <row r="2" spans="1:6" ht="23.25" customHeight="1">
      <c r="A2" s="180" t="s">
        <v>172</v>
      </c>
      <c r="B2" s="180"/>
      <c r="C2" s="180"/>
      <c r="D2" s="180"/>
      <c r="E2" s="180"/>
      <c r="F2" s="180"/>
    </row>
    <row r="3" ht="17.25" customHeight="1"/>
    <row r="4" spans="1:13" s="10" customFormat="1" ht="18" customHeight="1">
      <c r="A4" s="232" t="s">
        <v>0</v>
      </c>
      <c r="B4" s="232" t="s">
        <v>102</v>
      </c>
      <c r="C4" s="232" t="s">
        <v>179</v>
      </c>
      <c r="D4" s="233" t="s">
        <v>91</v>
      </c>
      <c r="E4" s="233"/>
      <c r="F4" s="233"/>
      <c r="G4" s="9"/>
      <c r="H4" s="9"/>
      <c r="I4" s="9"/>
      <c r="J4" s="9"/>
      <c r="K4" s="9"/>
      <c r="L4" s="9"/>
      <c r="M4" s="9"/>
    </row>
    <row r="5" spans="1:13" s="10" customFormat="1" ht="47.25" customHeight="1">
      <c r="A5" s="232"/>
      <c r="B5" s="232"/>
      <c r="C5" s="232"/>
      <c r="D5" s="11">
        <v>2015</v>
      </c>
      <c r="E5" s="11">
        <v>2016</v>
      </c>
      <c r="F5" s="11">
        <v>2017</v>
      </c>
      <c r="G5" s="9"/>
      <c r="H5" s="9"/>
      <c r="I5" s="9"/>
      <c r="J5" s="9"/>
      <c r="K5" s="9"/>
      <c r="L5" s="9"/>
      <c r="M5" s="9"/>
    </row>
    <row r="6" spans="1:6" ht="22.5" customHeight="1">
      <c r="A6" s="185" t="s">
        <v>1</v>
      </c>
      <c r="B6" s="185"/>
      <c r="C6" s="185"/>
      <c r="D6" s="185"/>
      <c r="E6" s="185"/>
      <c r="F6" s="185"/>
    </row>
    <row r="7" spans="1:13" s="134" customFormat="1" ht="22.5" customHeight="1">
      <c r="A7" s="181" t="s">
        <v>52</v>
      </c>
      <c r="B7" s="12" t="s">
        <v>51</v>
      </c>
      <c r="C7" s="13">
        <f>SUM(D7:F7)</f>
        <v>23</v>
      </c>
      <c r="D7" s="14">
        <f>SUM(D8:D9)</f>
        <v>6.8</v>
      </c>
      <c r="E7" s="14">
        <f>SUM(E8:E9)</f>
        <v>8.1</v>
      </c>
      <c r="F7" s="14">
        <f>SUM(F8:F9)</f>
        <v>8.1</v>
      </c>
      <c r="G7" s="15"/>
      <c r="H7" s="15"/>
      <c r="I7" s="15"/>
      <c r="J7" s="15"/>
      <c r="K7" s="15"/>
      <c r="L7" s="15"/>
      <c r="M7" s="15"/>
    </row>
    <row r="8" spans="1:13" s="19" customFormat="1" ht="22.5" customHeight="1">
      <c r="A8" s="181"/>
      <c r="B8" s="66" t="s">
        <v>101</v>
      </c>
      <c r="C8" s="13">
        <f aca="true" t="shared" si="0" ref="C8:C28">SUM(D8:F8)</f>
        <v>23</v>
      </c>
      <c r="D8" s="17">
        <v>6.8</v>
      </c>
      <c r="E8" s="17">
        <f>6.8+1.3</f>
        <v>8.1</v>
      </c>
      <c r="F8" s="17">
        <f>6.8+1.3</f>
        <v>8.1</v>
      </c>
      <c r="G8" s="18"/>
      <c r="H8" s="18"/>
      <c r="I8" s="18"/>
      <c r="J8" s="18"/>
      <c r="K8" s="18"/>
      <c r="L8" s="18"/>
      <c r="M8" s="18"/>
    </row>
    <row r="9" spans="1:13" s="19" customFormat="1" ht="22.5" customHeight="1" hidden="1">
      <c r="A9" s="181"/>
      <c r="B9" s="16" t="s">
        <v>54</v>
      </c>
      <c r="C9" s="13">
        <f t="shared" si="0"/>
        <v>0</v>
      </c>
      <c r="D9" s="17">
        <v>0</v>
      </c>
      <c r="E9" s="17">
        <v>0</v>
      </c>
      <c r="F9" s="17"/>
      <c r="G9" s="18"/>
      <c r="H9" s="18"/>
      <c r="I9" s="18"/>
      <c r="J9" s="18"/>
      <c r="K9" s="18"/>
      <c r="L9" s="18"/>
      <c r="M9" s="18"/>
    </row>
    <row r="10" spans="1:13" s="134" customFormat="1" ht="22.5" customHeight="1">
      <c r="A10" s="181" t="s">
        <v>103</v>
      </c>
      <c r="B10" s="12" t="s">
        <v>51</v>
      </c>
      <c r="C10" s="13">
        <f>SUM(D10:F10)</f>
        <v>21.152</v>
      </c>
      <c r="D10" s="167">
        <f>SUM(D11:D12)</f>
        <v>6.384</v>
      </c>
      <c r="E10" s="167">
        <f>SUM(E11:E12)</f>
        <v>7.384</v>
      </c>
      <c r="F10" s="167">
        <f>SUM(F11:F12)</f>
        <v>7.384</v>
      </c>
      <c r="G10" s="15"/>
      <c r="H10" s="15"/>
      <c r="I10" s="15"/>
      <c r="J10" s="15"/>
      <c r="K10" s="15"/>
      <c r="L10" s="15"/>
      <c r="M10" s="15"/>
    </row>
    <row r="11" spans="1:13" s="19" customFormat="1" ht="26.25" customHeight="1">
      <c r="A11" s="181"/>
      <c r="B11" s="66" t="s">
        <v>101</v>
      </c>
      <c r="C11" s="13">
        <f t="shared" si="0"/>
        <v>21.152</v>
      </c>
      <c r="D11" s="168">
        <v>6.384</v>
      </c>
      <c r="E11" s="168">
        <v>7.384</v>
      </c>
      <c r="F11" s="168">
        <v>7.384</v>
      </c>
      <c r="G11" s="18"/>
      <c r="H11" s="18"/>
      <c r="I11" s="18"/>
      <c r="J11" s="18"/>
      <c r="K11" s="18"/>
      <c r="L11" s="18"/>
      <c r="M11" s="18"/>
    </row>
    <row r="12" spans="1:13" s="19" customFormat="1" ht="22.5" customHeight="1" hidden="1">
      <c r="A12" s="181"/>
      <c r="B12" s="66" t="s">
        <v>78</v>
      </c>
      <c r="C12" s="13">
        <f t="shared" si="0"/>
        <v>0</v>
      </c>
      <c r="D12" s="17">
        <v>0</v>
      </c>
      <c r="E12" s="17">
        <v>0</v>
      </c>
      <c r="F12" s="17">
        <v>0</v>
      </c>
      <c r="G12" s="18"/>
      <c r="H12" s="18"/>
      <c r="I12" s="18"/>
      <c r="J12" s="18"/>
      <c r="K12" s="18"/>
      <c r="L12" s="18"/>
      <c r="M12" s="18"/>
    </row>
    <row r="13" spans="1:13" s="134" customFormat="1" ht="41.25" customHeight="1">
      <c r="A13" s="181" t="s">
        <v>80</v>
      </c>
      <c r="B13" s="12" t="s">
        <v>51</v>
      </c>
      <c r="C13" s="13">
        <f t="shared" si="0"/>
        <v>9</v>
      </c>
      <c r="D13" s="14">
        <f>D14</f>
        <v>3</v>
      </c>
      <c r="E13" s="14">
        <f>E14</f>
        <v>3</v>
      </c>
      <c r="F13" s="14">
        <f>F14</f>
        <v>3</v>
      </c>
      <c r="G13" s="15"/>
      <c r="H13" s="15"/>
      <c r="I13" s="15"/>
      <c r="J13" s="15"/>
      <c r="K13" s="15"/>
      <c r="L13" s="15"/>
      <c r="M13" s="15"/>
    </row>
    <row r="14" spans="1:13" s="19" customFormat="1" ht="40.5" customHeight="1">
      <c r="A14" s="181"/>
      <c r="B14" s="66" t="s">
        <v>101</v>
      </c>
      <c r="C14" s="13">
        <f>SUM(D14:F14)</f>
        <v>9</v>
      </c>
      <c r="D14" s="17">
        <v>3</v>
      </c>
      <c r="E14" s="17">
        <v>3</v>
      </c>
      <c r="F14" s="17">
        <v>3</v>
      </c>
      <c r="G14" s="18"/>
      <c r="H14" s="18"/>
      <c r="I14" s="18"/>
      <c r="J14" s="18"/>
      <c r="K14" s="18"/>
      <c r="L14" s="18"/>
      <c r="M14" s="18"/>
    </row>
    <row r="15" spans="1:13" s="134" customFormat="1" ht="39" customHeight="1">
      <c r="A15" s="181" t="s">
        <v>185</v>
      </c>
      <c r="B15" s="12" t="s">
        <v>51</v>
      </c>
      <c r="C15" s="13">
        <f t="shared" si="0"/>
        <v>0.475</v>
      </c>
      <c r="D15" s="14">
        <f>D16</f>
        <v>0.475</v>
      </c>
      <c r="E15" s="14">
        <f>E16</f>
        <v>0</v>
      </c>
      <c r="F15" s="14">
        <f>F16</f>
        <v>0</v>
      </c>
      <c r="G15" s="15"/>
      <c r="H15" s="15"/>
      <c r="I15" s="15"/>
      <c r="J15" s="15"/>
      <c r="K15" s="15"/>
      <c r="L15" s="15"/>
      <c r="M15" s="15"/>
    </row>
    <row r="16" spans="1:13" s="19" customFormat="1" ht="34.5" customHeight="1">
      <c r="A16" s="181"/>
      <c r="B16" s="66" t="s">
        <v>101</v>
      </c>
      <c r="C16" s="13">
        <f t="shared" si="0"/>
        <v>0.475</v>
      </c>
      <c r="D16" s="17">
        <v>0.475</v>
      </c>
      <c r="E16" s="17">
        <v>0</v>
      </c>
      <c r="F16" s="17">
        <v>0</v>
      </c>
      <c r="G16" s="18"/>
      <c r="H16" s="18"/>
      <c r="I16" s="18"/>
      <c r="J16" s="18"/>
      <c r="K16" s="18"/>
      <c r="L16" s="18"/>
      <c r="M16" s="18"/>
    </row>
    <row r="17" spans="1:13" s="134" customFormat="1" ht="29.25" customHeight="1">
      <c r="A17" s="181" t="s">
        <v>183</v>
      </c>
      <c r="B17" s="12" t="s">
        <v>51</v>
      </c>
      <c r="C17" s="13">
        <f t="shared" si="0"/>
        <v>5.4350000000000005</v>
      </c>
      <c r="D17" s="14">
        <f>D18+D19</f>
        <v>1.8170000000000002</v>
      </c>
      <c r="E17" s="14">
        <f>E18+E19</f>
        <v>1.8090000000000002</v>
      </c>
      <c r="F17" s="14">
        <f>F18+F19</f>
        <v>1.8090000000000002</v>
      </c>
      <c r="G17" s="15"/>
      <c r="H17" s="15"/>
      <c r="I17" s="15"/>
      <c r="J17" s="15"/>
      <c r="K17" s="15"/>
      <c r="L17" s="15"/>
      <c r="M17" s="15"/>
    </row>
    <row r="18" spans="1:13" s="19" customFormat="1" ht="32.25" customHeight="1">
      <c r="A18" s="181"/>
      <c r="B18" s="16" t="s">
        <v>101</v>
      </c>
      <c r="C18" s="13">
        <f t="shared" si="0"/>
        <v>1.4689999999999999</v>
      </c>
      <c r="D18" s="17">
        <v>0.495</v>
      </c>
      <c r="E18" s="17">
        <v>0.487</v>
      </c>
      <c r="F18" s="17">
        <v>0.487</v>
      </c>
      <c r="G18" s="18"/>
      <c r="H18" s="18"/>
      <c r="I18" s="18"/>
      <c r="J18" s="18"/>
      <c r="K18" s="18"/>
      <c r="L18" s="18"/>
      <c r="M18" s="18"/>
    </row>
    <row r="19" spans="1:13" s="19" customFormat="1" ht="27.75" customHeight="1">
      <c r="A19" s="181"/>
      <c r="B19" s="16" t="s">
        <v>78</v>
      </c>
      <c r="C19" s="13">
        <f t="shared" si="0"/>
        <v>3.966</v>
      </c>
      <c r="D19" s="17">
        <v>1.322</v>
      </c>
      <c r="E19" s="17">
        <v>1.322</v>
      </c>
      <c r="F19" s="17">
        <v>1.322</v>
      </c>
      <c r="G19" s="18"/>
      <c r="H19" s="18"/>
      <c r="I19" s="18"/>
      <c r="J19" s="18"/>
      <c r="K19" s="18"/>
      <c r="L19" s="18"/>
      <c r="M19" s="18"/>
    </row>
    <row r="20" spans="1:13" s="134" customFormat="1" ht="26.25" customHeight="1">
      <c r="A20" s="181" t="s">
        <v>184</v>
      </c>
      <c r="B20" s="12" t="s">
        <v>51</v>
      </c>
      <c r="C20" s="13">
        <f t="shared" si="0"/>
        <v>0.44700000000000006</v>
      </c>
      <c r="D20" s="14">
        <f>D21+D22</f>
        <v>0.14900000000000002</v>
      </c>
      <c r="E20" s="14">
        <f>E21+E22</f>
        <v>0.14900000000000002</v>
      </c>
      <c r="F20" s="14">
        <f>F21+F22</f>
        <v>0.14900000000000002</v>
      </c>
      <c r="G20" s="15"/>
      <c r="H20" s="15"/>
      <c r="I20" s="15"/>
      <c r="J20" s="15"/>
      <c r="K20" s="15"/>
      <c r="L20" s="15"/>
      <c r="M20" s="15"/>
    </row>
    <row r="21" spans="1:13" s="19" customFormat="1" ht="26.25" customHeight="1">
      <c r="A21" s="181"/>
      <c r="B21" s="16" t="s">
        <v>101</v>
      </c>
      <c r="C21" s="13">
        <f t="shared" si="0"/>
        <v>0.42000000000000004</v>
      </c>
      <c r="D21" s="17">
        <v>0.14</v>
      </c>
      <c r="E21" s="17">
        <v>0.14</v>
      </c>
      <c r="F21" s="17">
        <v>0.14</v>
      </c>
      <c r="G21" s="18"/>
      <c r="H21" s="18"/>
      <c r="I21" s="18"/>
      <c r="J21" s="18"/>
      <c r="K21" s="18"/>
      <c r="L21" s="18"/>
      <c r="M21" s="18"/>
    </row>
    <row r="22" spans="1:13" s="19" customFormat="1" ht="25.5" customHeight="1">
      <c r="A22" s="181"/>
      <c r="B22" s="16" t="s">
        <v>78</v>
      </c>
      <c r="C22" s="13">
        <f t="shared" si="0"/>
        <v>0.026999999999999996</v>
      </c>
      <c r="D22" s="17">
        <v>0.009</v>
      </c>
      <c r="E22" s="17">
        <v>0.009</v>
      </c>
      <c r="F22" s="17">
        <v>0.009</v>
      </c>
      <c r="G22" s="18"/>
      <c r="H22" s="18"/>
      <c r="I22" s="18"/>
      <c r="J22" s="18"/>
      <c r="K22" s="18"/>
      <c r="L22" s="18"/>
      <c r="M22" s="18"/>
    </row>
    <row r="23" spans="1:13" s="134" customFormat="1" ht="51" customHeight="1">
      <c r="A23" s="181" t="s">
        <v>135</v>
      </c>
      <c r="B23" s="12" t="s">
        <v>51</v>
      </c>
      <c r="C23" s="13">
        <f>SUM(D23:F23)</f>
        <v>5.4</v>
      </c>
      <c r="D23" s="14">
        <f>D25+D24</f>
        <v>1.8</v>
      </c>
      <c r="E23" s="14">
        <f>E25+E24</f>
        <v>1.8</v>
      </c>
      <c r="F23" s="14">
        <f>F25+F24</f>
        <v>1.8</v>
      </c>
      <c r="G23" s="15"/>
      <c r="H23" s="15"/>
      <c r="I23" s="15"/>
      <c r="J23" s="15"/>
      <c r="K23" s="15"/>
      <c r="L23" s="15"/>
      <c r="M23" s="15"/>
    </row>
    <row r="24" spans="1:13" s="19" customFormat="1" ht="38.25" customHeight="1">
      <c r="A24" s="181"/>
      <c r="B24" s="66" t="s">
        <v>101</v>
      </c>
      <c r="C24" s="13">
        <f>SUM(D24:F24)</f>
        <v>4.800000000000001</v>
      </c>
      <c r="D24" s="17">
        <v>1.6</v>
      </c>
      <c r="E24" s="17">
        <v>1.6</v>
      </c>
      <c r="F24" s="17">
        <v>1.6</v>
      </c>
      <c r="G24" s="18"/>
      <c r="H24" s="18"/>
      <c r="I24" s="18"/>
      <c r="J24" s="18"/>
      <c r="K24" s="18"/>
      <c r="L24" s="18"/>
      <c r="M24" s="18"/>
    </row>
    <row r="25" spans="1:13" s="19" customFormat="1" ht="38.25" customHeight="1">
      <c r="A25" s="181"/>
      <c r="B25" s="66" t="s">
        <v>78</v>
      </c>
      <c r="C25" s="13">
        <f>SUM(D25:F25)</f>
        <v>0.6000000000000001</v>
      </c>
      <c r="D25" s="17">
        <v>0.2</v>
      </c>
      <c r="E25" s="17">
        <v>0.2</v>
      </c>
      <c r="F25" s="17">
        <v>0.2</v>
      </c>
      <c r="G25" s="18"/>
      <c r="H25" s="18"/>
      <c r="I25" s="18"/>
      <c r="J25" s="18"/>
      <c r="K25" s="18"/>
      <c r="L25" s="18"/>
      <c r="M25" s="18"/>
    </row>
    <row r="26" spans="1:13" s="23" customFormat="1" ht="22.5" customHeight="1">
      <c r="A26" s="182" t="s">
        <v>2</v>
      </c>
      <c r="B26" s="156" t="s">
        <v>51</v>
      </c>
      <c r="C26" s="13">
        <f t="shared" si="0"/>
        <v>64.909</v>
      </c>
      <c r="D26" s="14">
        <f>SUM(D27:D28)</f>
        <v>20.425000000000004</v>
      </c>
      <c r="E26" s="14">
        <f>SUM(E27:E28)</f>
        <v>22.242</v>
      </c>
      <c r="F26" s="14">
        <f>SUM(F27:F28)</f>
        <v>22.242</v>
      </c>
      <c r="G26" s="22"/>
      <c r="H26" s="22"/>
      <c r="I26" s="22"/>
      <c r="J26" s="22"/>
      <c r="K26" s="22"/>
      <c r="L26" s="22"/>
      <c r="M26" s="22"/>
    </row>
    <row r="27" spans="1:13" s="23" customFormat="1" ht="22.5" customHeight="1">
      <c r="A27" s="182"/>
      <c r="B27" s="67" t="s">
        <v>101</v>
      </c>
      <c r="C27" s="13">
        <f t="shared" si="0"/>
        <v>60.316</v>
      </c>
      <c r="D27" s="17">
        <f>D8+D11+D14+D16+D18+D21+D24</f>
        <v>18.894000000000005</v>
      </c>
      <c r="E27" s="17">
        <f>E8+E11+E14+E16+E18+E21+E24</f>
        <v>20.711000000000002</v>
      </c>
      <c r="F27" s="17">
        <f>F8+F11+F14+F16+F18+F21+F24</f>
        <v>20.711000000000002</v>
      </c>
      <c r="G27" s="22"/>
      <c r="H27" s="22"/>
      <c r="I27" s="22"/>
      <c r="J27" s="22"/>
      <c r="K27" s="22"/>
      <c r="L27" s="22"/>
      <c r="M27" s="22"/>
    </row>
    <row r="28" spans="1:13" s="23" customFormat="1" ht="22.5" customHeight="1">
      <c r="A28" s="182"/>
      <c r="B28" s="67" t="s">
        <v>78</v>
      </c>
      <c r="C28" s="13">
        <f t="shared" si="0"/>
        <v>4.593</v>
      </c>
      <c r="D28" s="17">
        <f>D19+D22+D25</f>
        <v>1.531</v>
      </c>
      <c r="E28" s="17">
        <f>E19+E22+E25</f>
        <v>1.531</v>
      </c>
      <c r="F28" s="17">
        <f>F19+F22+F25</f>
        <v>1.531</v>
      </c>
      <c r="G28" s="22"/>
      <c r="H28" s="22"/>
      <c r="I28" s="22"/>
      <c r="J28" s="22"/>
      <c r="K28" s="22"/>
      <c r="L28" s="22"/>
      <c r="M28" s="22"/>
    </row>
    <row r="29" spans="1:13" s="19" customFormat="1" ht="22.5" customHeight="1">
      <c r="A29" s="183" t="s">
        <v>3</v>
      </c>
      <c r="B29" s="183"/>
      <c r="C29" s="183"/>
      <c r="D29" s="183"/>
      <c r="E29" s="183"/>
      <c r="F29" s="183"/>
      <c r="G29" s="18"/>
      <c r="H29" s="18"/>
      <c r="I29" s="18"/>
      <c r="J29" s="18"/>
      <c r="K29" s="18"/>
      <c r="L29" s="18"/>
      <c r="M29" s="18"/>
    </row>
    <row r="30" spans="1:13" s="19" customFormat="1" ht="22.5" customHeight="1">
      <c r="A30" s="181" t="s">
        <v>151</v>
      </c>
      <c r="B30" s="12" t="s">
        <v>51</v>
      </c>
      <c r="C30" s="13">
        <f>SUM(D30:F30)</f>
        <v>759.577</v>
      </c>
      <c r="D30" s="14">
        <f>SUM(D31:D33)</f>
        <v>252.057</v>
      </c>
      <c r="E30" s="14">
        <f>SUM(E31:E33)</f>
        <v>253.76</v>
      </c>
      <c r="F30" s="14">
        <f>SUM(F31:F33)</f>
        <v>253.76</v>
      </c>
      <c r="G30" s="18"/>
      <c r="H30" s="18"/>
      <c r="I30" s="18"/>
      <c r="J30" s="18"/>
      <c r="K30" s="18"/>
      <c r="L30" s="18"/>
      <c r="M30" s="18"/>
    </row>
    <row r="31" spans="1:13" s="19" customFormat="1" ht="22.5" customHeight="1">
      <c r="A31" s="181"/>
      <c r="B31" s="16" t="s">
        <v>77</v>
      </c>
      <c r="C31" s="13">
        <f>SUM(D31:F31)</f>
        <v>220.329</v>
      </c>
      <c r="D31" s="17">
        <v>72.271</v>
      </c>
      <c r="E31" s="17">
        <v>74.029</v>
      </c>
      <c r="F31" s="17">
        <v>74.029</v>
      </c>
      <c r="G31" s="18"/>
      <c r="H31" s="18"/>
      <c r="I31" s="18"/>
      <c r="J31" s="18"/>
      <c r="K31" s="18"/>
      <c r="L31" s="18"/>
      <c r="M31" s="18"/>
    </row>
    <row r="32" spans="1:13" s="19" customFormat="1" ht="22.5" customHeight="1">
      <c r="A32" s="181"/>
      <c r="B32" s="16" t="s">
        <v>78</v>
      </c>
      <c r="C32" s="13">
        <f>SUM(D32:F32)</f>
        <v>533.272</v>
      </c>
      <c r="D32" s="17">
        <v>177.794</v>
      </c>
      <c r="E32" s="17">
        <v>177.739</v>
      </c>
      <c r="F32" s="17">
        <v>177.739</v>
      </c>
      <c r="G32" s="18"/>
      <c r="H32" s="18"/>
      <c r="I32" s="18"/>
      <c r="J32" s="18"/>
      <c r="K32" s="18"/>
      <c r="L32" s="18"/>
      <c r="M32" s="18"/>
    </row>
    <row r="33" spans="1:13" s="19" customFormat="1" ht="26.25" customHeight="1">
      <c r="A33" s="181"/>
      <c r="B33" s="66" t="s">
        <v>101</v>
      </c>
      <c r="C33" s="13">
        <f>SUM(D33:F33)</f>
        <v>5.976</v>
      </c>
      <c r="D33" s="17">
        <v>1.992</v>
      </c>
      <c r="E33" s="17">
        <v>1.992</v>
      </c>
      <c r="F33" s="17">
        <v>1.992</v>
      </c>
      <c r="G33" s="18"/>
      <c r="H33" s="18"/>
      <c r="I33" s="18"/>
      <c r="J33" s="18"/>
      <c r="K33" s="18"/>
      <c r="L33" s="18"/>
      <c r="M33" s="18"/>
    </row>
    <row r="34" spans="1:13" s="19" customFormat="1" ht="22.5" customHeight="1">
      <c r="A34" s="181" t="s">
        <v>152</v>
      </c>
      <c r="B34" s="12" t="s">
        <v>51</v>
      </c>
      <c r="C34" s="13">
        <f>SUM(D34:F34)</f>
        <v>12.339000000000002</v>
      </c>
      <c r="D34" s="14">
        <f>SUM(D35:D35)</f>
        <v>4.113</v>
      </c>
      <c r="E34" s="14">
        <f>SUM(E35:E35)</f>
        <v>4.113</v>
      </c>
      <c r="F34" s="14">
        <f>SUM(F35:F35)</f>
        <v>4.113</v>
      </c>
      <c r="G34" s="18"/>
      <c r="H34" s="18"/>
      <c r="I34" s="18"/>
      <c r="J34" s="18"/>
      <c r="K34" s="18"/>
      <c r="L34" s="18"/>
      <c r="M34" s="18"/>
    </row>
    <row r="35" spans="1:13" s="19" customFormat="1" ht="26.25" customHeight="1">
      <c r="A35" s="181"/>
      <c r="B35" s="66" t="s">
        <v>101</v>
      </c>
      <c r="C35" s="13">
        <f>SUM(D35:F35)</f>
        <v>12.339000000000002</v>
      </c>
      <c r="D35" s="17">
        <v>4.113</v>
      </c>
      <c r="E35" s="17">
        <v>4.113</v>
      </c>
      <c r="F35" s="17">
        <v>4.113</v>
      </c>
      <c r="G35" s="18"/>
      <c r="H35" s="18"/>
      <c r="I35" s="18"/>
      <c r="J35" s="18"/>
      <c r="K35" s="18"/>
      <c r="L35" s="18"/>
      <c r="M35" s="18"/>
    </row>
    <row r="36" spans="1:13" s="19" customFormat="1" ht="22.5" customHeight="1">
      <c r="A36" s="189" t="s">
        <v>4</v>
      </c>
      <c r="B36" s="156" t="s">
        <v>51</v>
      </c>
      <c r="C36" s="13">
        <f>SUM(D36:F36)</f>
        <v>771.9159999999999</v>
      </c>
      <c r="D36" s="14">
        <f>SUM(D37:D39)</f>
        <v>256.17</v>
      </c>
      <c r="E36" s="14">
        <f>SUM(E37:E39)</f>
        <v>257.873</v>
      </c>
      <c r="F36" s="14">
        <f>SUM(F37:F39)</f>
        <v>257.873</v>
      </c>
      <c r="G36" s="18"/>
      <c r="H36" s="18"/>
      <c r="I36" s="18"/>
      <c r="J36" s="18"/>
      <c r="K36" s="18"/>
      <c r="L36" s="18"/>
      <c r="M36" s="18"/>
    </row>
    <row r="37" spans="1:13" s="19" customFormat="1" ht="22.5" customHeight="1">
      <c r="A37" s="190"/>
      <c r="B37" s="156" t="s">
        <v>77</v>
      </c>
      <c r="C37" s="13">
        <f>SUM(D37:F37)</f>
        <v>220.329</v>
      </c>
      <c r="D37" s="17">
        <v>72.271</v>
      </c>
      <c r="E37" s="17">
        <v>74.029</v>
      </c>
      <c r="F37" s="17">
        <v>74.029</v>
      </c>
      <c r="G37" s="18"/>
      <c r="H37" s="18"/>
      <c r="I37" s="18"/>
      <c r="J37" s="18"/>
      <c r="K37" s="18"/>
      <c r="L37" s="18"/>
      <c r="M37" s="18"/>
    </row>
    <row r="38" spans="1:13" s="19" customFormat="1" ht="22.5" customHeight="1">
      <c r="A38" s="190"/>
      <c r="B38" s="156" t="s">
        <v>78</v>
      </c>
      <c r="C38" s="13">
        <f>SUM(D38:F38)</f>
        <v>533.272</v>
      </c>
      <c r="D38" s="17">
        <v>177.794</v>
      </c>
      <c r="E38" s="17">
        <v>177.739</v>
      </c>
      <c r="F38" s="17">
        <v>177.739</v>
      </c>
      <c r="G38" s="18"/>
      <c r="H38" s="18"/>
      <c r="I38" s="18"/>
      <c r="J38" s="18"/>
      <c r="K38" s="18"/>
      <c r="L38" s="18"/>
      <c r="M38" s="18"/>
    </row>
    <row r="39" spans="1:13" s="19" customFormat="1" ht="22.5" customHeight="1">
      <c r="A39" s="191"/>
      <c r="B39" s="67" t="s">
        <v>101</v>
      </c>
      <c r="C39" s="13">
        <f>SUM(D39:F39)</f>
        <v>18.315</v>
      </c>
      <c r="D39" s="17">
        <f>D33+D35</f>
        <v>6.105</v>
      </c>
      <c r="E39" s="17">
        <f>E33+E35</f>
        <v>6.105</v>
      </c>
      <c r="F39" s="17">
        <f>F33+F35</f>
        <v>6.105</v>
      </c>
      <c r="G39" s="18"/>
      <c r="H39" s="18"/>
      <c r="I39" s="18"/>
      <c r="J39" s="18"/>
      <c r="K39" s="18"/>
      <c r="L39" s="18"/>
      <c r="M39" s="18"/>
    </row>
    <row r="40" spans="1:13" s="19" customFormat="1" ht="22.5" customHeight="1">
      <c r="A40" s="183" t="s">
        <v>5</v>
      </c>
      <c r="B40" s="183"/>
      <c r="C40" s="183"/>
      <c r="D40" s="183"/>
      <c r="E40" s="183"/>
      <c r="F40" s="183"/>
      <c r="G40" s="18"/>
      <c r="H40" s="18"/>
      <c r="I40" s="18"/>
      <c r="J40" s="18"/>
      <c r="K40" s="18"/>
      <c r="L40" s="18"/>
      <c r="M40" s="18"/>
    </row>
    <row r="41" spans="1:6" ht="32.25" customHeight="1" hidden="1">
      <c r="A41" s="192" t="s">
        <v>81</v>
      </c>
      <c r="B41" s="157" t="s">
        <v>51</v>
      </c>
      <c r="C41" s="158">
        <f>SUM(D41:F41)</f>
        <v>0</v>
      </c>
      <c r="D41" s="158">
        <f>D42+D43</f>
        <v>0</v>
      </c>
      <c r="E41" s="158">
        <f>E42+E43</f>
        <v>0</v>
      </c>
      <c r="F41" s="158">
        <f>F42+F43</f>
        <v>0</v>
      </c>
    </row>
    <row r="42" spans="1:6" ht="25.5" customHeight="1" hidden="1">
      <c r="A42" s="192"/>
      <c r="B42" s="66" t="s">
        <v>101</v>
      </c>
      <c r="C42" s="158"/>
      <c r="D42" s="158"/>
      <c r="E42" s="158"/>
      <c r="F42" s="158"/>
    </row>
    <row r="43" spans="1:6" ht="18.75" customHeight="1" hidden="1">
      <c r="A43" s="192"/>
      <c r="B43" s="66" t="s">
        <v>78</v>
      </c>
      <c r="C43" s="158"/>
      <c r="D43" s="24"/>
      <c r="E43" s="24"/>
      <c r="F43" s="24"/>
    </row>
    <row r="44" spans="1:6" ht="22.5" customHeight="1">
      <c r="A44" s="192" t="s">
        <v>214</v>
      </c>
      <c r="B44" s="157" t="s">
        <v>51</v>
      </c>
      <c r="C44" s="158">
        <f>SUM(D44:F44)</f>
        <v>0.25</v>
      </c>
      <c r="D44" s="158">
        <f>D45</f>
        <v>0.25</v>
      </c>
      <c r="E44" s="158">
        <f>E45</f>
        <v>0</v>
      </c>
      <c r="F44" s="158">
        <f>F45</f>
        <v>0</v>
      </c>
    </row>
    <row r="45" spans="1:6" ht="25.5" customHeight="1">
      <c r="A45" s="192"/>
      <c r="B45" s="66" t="s">
        <v>101</v>
      </c>
      <c r="C45" s="158">
        <f>SUM(D45:F45)</f>
        <v>0.25</v>
      </c>
      <c r="D45" s="24">
        <v>0.25</v>
      </c>
      <c r="E45" s="24">
        <v>0</v>
      </c>
      <c r="F45" s="24">
        <v>0</v>
      </c>
    </row>
    <row r="46" spans="1:6" ht="21.75" customHeight="1">
      <c r="A46" s="192" t="s">
        <v>215</v>
      </c>
      <c r="B46" s="157" t="s">
        <v>51</v>
      </c>
      <c r="C46" s="158">
        <f>SUM(D46:F46)</f>
        <v>0.5</v>
      </c>
      <c r="D46" s="158">
        <f>D47</f>
        <v>0.5</v>
      </c>
      <c r="E46" s="158">
        <f>E47</f>
        <v>0</v>
      </c>
      <c r="F46" s="158">
        <f>F47</f>
        <v>0</v>
      </c>
    </row>
    <row r="47" spans="1:6" ht="23.25" customHeight="1">
      <c r="A47" s="192"/>
      <c r="B47" s="66" t="s">
        <v>101</v>
      </c>
      <c r="C47" s="158">
        <f>SUM(D47:F47)</f>
        <v>0.5</v>
      </c>
      <c r="D47" s="24">
        <v>0.5</v>
      </c>
      <c r="E47" s="24">
        <v>0</v>
      </c>
      <c r="F47" s="24">
        <v>0</v>
      </c>
    </row>
    <row r="48" spans="1:6" ht="22.5" customHeight="1">
      <c r="A48" s="192" t="s">
        <v>216</v>
      </c>
      <c r="B48" s="157" t="s">
        <v>51</v>
      </c>
      <c r="C48" s="158">
        <f>SUM(D48:F48)</f>
        <v>0.25</v>
      </c>
      <c r="D48" s="158">
        <f>D49</f>
        <v>0.25</v>
      </c>
      <c r="E48" s="158">
        <f>E49</f>
        <v>0</v>
      </c>
      <c r="F48" s="158">
        <f>F49</f>
        <v>0</v>
      </c>
    </row>
    <row r="49" spans="1:6" ht="25.5" customHeight="1">
      <c r="A49" s="192"/>
      <c r="B49" s="66" t="s">
        <v>101</v>
      </c>
      <c r="C49" s="158">
        <f>SUM(D49:F49)</f>
        <v>0.25</v>
      </c>
      <c r="D49" s="24">
        <v>0.25</v>
      </c>
      <c r="E49" s="24">
        <v>0</v>
      </c>
      <c r="F49" s="24">
        <v>0</v>
      </c>
    </row>
    <row r="50" spans="1:6" ht="21.75" customHeight="1">
      <c r="A50" s="192" t="s">
        <v>210</v>
      </c>
      <c r="B50" s="157" t="s">
        <v>51</v>
      </c>
      <c r="C50" s="158">
        <f>SUM(D50:F50)</f>
        <v>31.273</v>
      </c>
      <c r="D50" s="158">
        <f>D51</f>
        <v>0.5</v>
      </c>
      <c r="E50" s="158">
        <f>E51</f>
        <v>20.773</v>
      </c>
      <c r="F50" s="158">
        <f>F51</f>
        <v>10</v>
      </c>
    </row>
    <row r="51" spans="1:6" ht="23.25" customHeight="1">
      <c r="A51" s="192"/>
      <c r="B51" s="66" t="s">
        <v>101</v>
      </c>
      <c r="C51" s="158">
        <f>SUM(D51:F51)</f>
        <v>31.273</v>
      </c>
      <c r="D51" s="24">
        <v>0.5</v>
      </c>
      <c r="E51" s="24">
        <v>20.773</v>
      </c>
      <c r="F51" s="24">
        <v>10</v>
      </c>
    </row>
    <row r="52" spans="1:6" ht="30.75" customHeight="1">
      <c r="A52" s="197" t="s">
        <v>161</v>
      </c>
      <c r="B52" s="157" t="s">
        <v>51</v>
      </c>
      <c r="C52" s="158">
        <f aca="true" t="shared" si="1" ref="C52:C57">SUM(D52:F52)</f>
        <v>16.810000000000002</v>
      </c>
      <c r="D52" s="158">
        <f>SUM(D53:D54)</f>
        <v>8.370000000000001</v>
      </c>
      <c r="E52" s="158">
        <f>SUM(E53:E54)</f>
        <v>4.220000000000001</v>
      </c>
      <c r="F52" s="158">
        <f>SUM(F53:F54)</f>
        <v>4.220000000000001</v>
      </c>
    </row>
    <row r="53" spans="1:6" ht="30" customHeight="1">
      <c r="A53" s="197"/>
      <c r="B53" s="117" t="s">
        <v>101</v>
      </c>
      <c r="C53" s="158">
        <f t="shared" si="1"/>
        <v>8.65</v>
      </c>
      <c r="D53" s="24">
        <v>5.65</v>
      </c>
      <c r="E53" s="24">
        <v>1.5</v>
      </c>
      <c r="F53" s="24">
        <v>1.5</v>
      </c>
    </row>
    <row r="54" spans="1:6" ht="27" customHeight="1">
      <c r="A54" s="197"/>
      <c r="B54" s="117" t="s">
        <v>78</v>
      </c>
      <c r="C54" s="158">
        <f t="shared" si="1"/>
        <v>8.16</v>
      </c>
      <c r="D54" s="24">
        <v>2.72</v>
      </c>
      <c r="E54" s="24">
        <v>2.72</v>
      </c>
      <c r="F54" s="24">
        <v>2.72</v>
      </c>
    </row>
    <row r="55" spans="1:13" s="23" customFormat="1" ht="22.5" customHeight="1">
      <c r="A55" s="196" t="s">
        <v>73</v>
      </c>
      <c r="B55" s="162" t="s">
        <v>51</v>
      </c>
      <c r="C55" s="169">
        <f t="shared" si="1"/>
        <v>49.083</v>
      </c>
      <c r="D55" s="163">
        <f>SUM(D56:D57)</f>
        <v>9.870000000000001</v>
      </c>
      <c r="E55" s="163">
        <f>SUM(E56:E57)</f>
        <v>24.993</v>
      </c>
      <c r="F55" s="163">
        <f>SUM(F56:F57)</f>
        <v>14.22</v>
      </c>
      <c r="G55" s="22"/>
      <c r="H55" s="22"/>
      <c r="I55" s="22"/>
      <c r="J55" s="22"/>
      <c r="K55" s="22"/>
      <c r="L55" s="22"/>
      <c r="M55" s="22"/>
    </row>
    <row r="56" spans="1:13" s="23" customFormat="1" ht="22.5" customHeight="1">
      <c r="A56" s="196"/>
      <c r="B56" s="164" t="s">
        <v>101</v>
      </c>
      <c r="C56" s="169">
        <f t="shared" si="1"/>
        <v>40.923</v>
      </c>
      <c r="D56" s="170">
        <f>D45+D47+D49+D51+D53</f>
        <v>7.15</v>
      </c>
      <c r="E56" s="170">
        <f>E45+E47+E49+E51+E53</f>
        <v>22.273</v>
      </c>
      <c r="F56" s="170">
        <f>F45+F47+F49+F51+F53</f>
        <v>11.5</v>
      </c>
      <c r="G56" s="22"/>
      <c r="H56" s="22"/>
      <c r="I56" s="22"/>
      <c r="J56" s="22"/>
      <c r="K56" s="22"/>
      <c r="L56" s="22"/>
      <c r="M56" s="22"/>
    </row>
    <row r="57" spans="1:13" s="23" customFormat="1" ht="22.5" customHeight="1">
      <c r="A57" s="196"/>
      <c r="B57" s="165" t="s">
        <v>78</v>
      </c>
      <c r="C57" s="169">
        <f t="shared" si="1"/>
        <v>8.16</v>
      </c>
      <c r="D57" s="170">
        <f>D54</f>
        <v>2.72</v>
      </c>
      <c r="E57" s="170">
        <f>E54</f>
        <v>2.72</v>
      </c>
      <c r="F57" s="170">
        <f>F54</f>
        <v>2.72</v>
      </c>
      <c r="G57" s="22"/>
      <c r="H57" s="22"/>
      <c r="I57" s="22"/>
      <c r="J57" s="22"/>
      <c r="K57" s="22"/>
      <c r="L57" s="22"/>
      <c r="M57" s="22"/>
    </row>
    <row r="58" spans="1:13" s="19" customFormat="1" ht="22.5" customHeight="1">
      <c r="A58" s="183" t="s">
        <v>49</v>
      </c>
      <c r="B58" s="183"/>
      <c r="C58" s="183"/>
      <c r="D58" s="183"/>
      <c r="E58" s="183"/>
      <c r="F58" s="183"/>
      <c r="G58" s="18"/>
      <c r="H58" s="18"/>
      <c r="I58" s="18"/>
      <c r="J58" s="18"/>
      <c r="K58" s="18"/>
      <c r="L58" s="18"/>
      <c r="M58" s="18"/>
    </row>
    <row r="59" spans="1:13" s="19" customFormat="1" ht="27.75" customHeight="1">
      <c r="A59" s="181" t="s">
        <v>137</v>
      </c>
      <c r="B59" s="12" t="s">
        <v>51</v>
      </c>
      <c r="C59" s="13">
        <f aca="true" t="shared" si="2" ref="C59:C66">SUM(D59:F59)</f>
        <v>3.232</v>
      </c>
      <c r="D59" s="14">
        <f>D61+D63+D65</f>
        <v>2.532</v>
      </c>
      <c r="E59" s="14">
        <f>E61+E63+E65</f>
        <v>0.7</v>
      </c>
      <c r="F59" s="14">
        <f>F61+F63+F65</f>
        <v>0</v>
      </c>
      <c r="G59" s="18"/>
      <c r="H59" s="18"/>
      <c r="I59" s="18"/>
      <c r="J59" s="18"/>
      <c r="K59" s="18"/>
      <c r="L59" s="18"/>
      <c r="M59" s="18"/>
    </row>
    <row r="60" spans="1:13" s="19" customFormat="1" ht="22.5" customHeight="1">
      <c r="A60" s="181"/>
      <c r="B60" s="66" t="s">
        <v>101</v>
      </c>
      <c r="C60" s="13">
        <f t="shared" si="2"/>
        <v>3.232</v>
      </c>
      <c r="D60" s="17">
        <f>D62+D64+D66</f>
        <v>2.532</v>
      </c>
      <c r="E60" s="17">
        <f>E62+E64+E66</f>
        <v>0.7</v>
      </c>
      <c r="F60" s="17">
        <f>F62+F64+F66</f>
        <v>0</v>
      </c>
      <c r="G60" s="18"/>
      <c r="H60" s="18"/>
      <c r="I60" s="18"/>
      <c r="J60" s="18"/>
      <c r="K60" s="18"/>
      <c r="L60" s="18"/>
      <c r="M60" s="18"/>
    </row>
    <row r="61" spans="1:13" s="19" customFormat="1" ht="48" customHeight="1">
      <c r="A61" s="186" t="s">
        <v>187</v>
      </c>
      <c r="B61" s="12" t="s">
        <v>51</v>
      </c>
      <c r="C61" s="13">
        <f t="shared" si="2"/>
        <v>2.069</v>
      </c>
      <c r="D61" s="14">
        <f>D62</f>
        <v>2.069</v>
      </c>
      <c r="E61" s="14">
        <f>E62</f>
        <v>0</v>
      </c>
      <c r="F61" s="14">
        <f>F62</f>
        <v>0</v>
      </c>
      <c r="G61" s="18"/>
      <c r="H61" s="18"/>
      <c r="I61" s="18"/>
      <c r="J61" s="18"/>
      <c r="K61" s="18"/>
      <c r="L61" s="18"/>
      <c r="M61" s="18"/>
    </row>
    <row r="62" spans="1:13" s="19" customFormat="1" ht="56.25" customHeight="1">
      <c r="A62" s="186"/>
      <c r="B62" s="66" t="s">
        <v>101</v>
      </c>
      <c r="C62" s="13">
        <f t="shared" si="2"/>
        <v>2.069</v>
      </c>
      <c r="D62" s="17">
        <v>2.069</v>
      </c>
      <c r="E62" s="17">
        <v>0</v>
      </c>
      <c r="F62" s="17">
        <v>0</v>
      </c>
      <c r="G62" s="18"/>
      <c r="H62" s="18"/>
      <c r="I62" s="18"/>
      <c r="J62" s="18"/>
      <c r="K62" s="18"/>
      <c r="L62" s="18"/>
      <c r="M62" s="18"/>
    </row>
    <row r="63" spans="1:13" s="19" customFormat="1" ht="48" customHeight="1">
      <c r="A63" s="186" t="s">
        <v>206</v>
      </c>
      <c r="B63" s="12" t="s">
        <v>51</v>
      </c>
      <c r="C63" s="13">
        <f t="shared" si="2"/>
        <v>1.08</v>
      </c>
      <c r="D63" s="14">
        <f>D64</f>
        <v>0.38</v>
      </c>
      <c r="E63" s="14">
        <f>E64</f>
        <v>0.7</v>
      </c>
      <c r="F63" s="14">
        <f>F64</f>
        <v>0</v>
      </c>
      <c r="G63" s="18"/>
      <c r="H63" s="18"/>
      <c r="I63" s="18"/>
      <c r="J63" s="18"/>
      <c r="K63" s="18"/>
      <c r="L63" s="18"/>
      <c r="M63" s="18"/>
    </row>
    <row r="64" spans="1:13" s="19" customFormat="1" ht="45" customHeight="1">
      <c r="A64" s="186"/>
      <c r="B64" s="66" t="s">
        <v>101</v>
      </c>
      <c r="C64" s="13">
        <f t="shared" si="2"/>
        <v>1.08</v>
      </c>
      <c r="D64" s="17">
        <v>0.38</v>
      </c>
      <c r="E64" s="17">
        <v>0.7</v>
      </c>
      <c r="F64" s="17">
        <v>0</v>
      </c>
      <c r="G64" s="18"/>
      <c r="H64" s="18"/>
      <c r="I64" s="18"/>
      <c r="J64" s="18"/>
      <c r="K64" s="18"/>
      <c r="L64" s="18"/>
      <c r="M64" s="18"/>
    </row>
    <row r="65" spans="1:13" s="19" customFormat="1" ht="37.5" customHeight="1">
      <c r="A65" s="186" t="s">
        <v>142</v>
      </c>
      <c r="B65" s="12" t="s">
        <v>51</v>
      </c>
      <c r="C65" s="13">
        <f t="shared" si="2"/>
        <v>0.083</v>
      </c>
      <c r="D65" s="14">
        <f>D66</f>
        <v>0.083</v>
      </c>
      <c r="E65" s="14">
        <f>E66</f>
        <v>0</v>
      </c>
      <c r="F65" s="14">
        <f>F66</f>
        <v>0</v>
      </c>
      <c r="G65" s="18"/>
      <c r="H65" s="18"/>
      <c r="I65" s="18"/>
      <c r="J65" s="18"/>
      <c r="K65" s="18"/>
      <c r="L65" s="18"/>
      <c r="M65" s="18"/>
    </row>
    <row r="66" spans="1:13" s="19" customFormat="1" ht="22.5" customHeight="1">
      <c r="A66" s="186"/>
      <c r="B66" s="66" t="s">
        <v>101</v>
      </c>
      <c r="C66" s="13">
        <f t="shared" si="2"/>
        <v>0.083</v>
      </c>
      <c r="D66" s="17">
        <v>0.083</v>
      </c>
      <c r="E66" s="17">
        <v>0</v>
      </c>
      <c r="F66" s="17">
        <v>0</v>
      </c>
      <c r="G66" s="18"/>
      <c r="H66" s="18"/>
      <c r="I66" s="18"/>
      <c r="J66" s="18"/>
      <c r="K66" s="18"/>
      <c r="L66" s="18"/>
      <c r="M66" s="18"/>
    </row>
    <row r="67" spans="1:13" s="19" customFormat="1" ht="37.5" customHeight="1">
      <c r="A67" s="181" t="s">
        <v>105</v>
      </c>
      <c r="B67" s="12" t="s">
        <v>51</v>
      </c>
      <c r="C67" s="13">
        <f aca="true" t="shared" si="3" ref="C67:C73">SUM(D67:F67)</f>
        <v>1.32</v>
      </c>
      <c r="D67" s="14">
        <f>D68</f>
        <v>0.87</v>
      </c>
      <c r="E67" s="14">
        <f>E68</f>
        <v>0.225</v>
      </c>
      <c r="F67" s="14">
        <f>F68</f>
        <v>0.225</v>
      </c>
      <c r="G67" s="18"/>
      <c r="H67" s="18"/>
      <c r="I67" s="18"/>
      <c r="J67" s="18"/>
      <c r="K67" s="18"/>
      <c r="L67" s="18"/>
      <c r="M67" s="18"/>
    </row>
    <row r="68" spans="1:13" s="19" customFormat="1" ht="22.5" customHeight="1">
      <c r="A68" s="181"/>
      <c r="B68" s="66" t="s">
        <v>101</v>
      </c>
      <c r="C68" s="13">
        <f t="shared" si="3"/>
        <v>1.32</v>
      </c>
      <c r="D68" s="17">
        <v>0.87</v>
      </c>
      <c r="E68" s="17">
        <v>0.225</v>
      </c>
      <c r="F68" s="17">
        <v>0.225</v>
      </c>
      <c r="G68" s="18"/>
      <c r="H68" s="18"/>
      <c r="I68" s="18"/>
      <c r="J68" s="18"/>
      <c r="K68" s="18"/>
      <c r="L68" s="18"/>
      <c r="M68" s="18"/>
    </row>
    <row r="69" spans="1:13" s="19" customFormat="1" ht="22.5" customHeight="1">
      <c r="A69" s="187" t="s">
        <v>90</v>
      </c>
      <c r="B69" s="12" t="s">
        <v>51</v>
      </c>
      <c r="C69" s="13">
        <f>SUM(D69:F69)</f>
        <v>0.631</v>
      </c>
      <c r="D69" s="14">
        <f>SUM(D70:D73)</f>
        <v>0.337</v>
      </c>
      <c r="E69" s="14">
        <f>SUM(E70:E73)</f>
        <v>0.137</v>
      </c>
      <c r="F69" s="14">
        <f>SUM(F70:F73)</f>
        <v>0.157</v>
      </c>
      <c r="G69" s="18"/>
      <c r="H69" s="18"/>
      <c r="I69" s="18"/>
      <c r="J69" s="18"/>
      <c r="K69" s="18"/>
      <c r="L69" s="18"/>
      <c r="M69" s="18"/>
    </row>
    <row r="70" spans="1:13" s="19" customFormat="1" ht="22.5" customHeight="1">
      <c r="A70" s="198"/>
      <c r="B70" s="66" t="s">
        <v>77</v>
      </c>
      <c r="C70" s="13">
        <f t="shared" si="3"/>
        <v>0.06</v>
      </c>
      <c r="D70" s="17">
        <v>0.02</v>
      </c>
      <c r="E70" s="17">
        <v>0.02</v>
      </c>
      <c r="F70" s="17">
        <v>0.02</v>
      </c>
      <c r="G70" s="18"/>
      <c r="H70" s="18"/>
      <c r="I70" s="18"/>
      <c r="J70" s="18"/>
      <c r="K70" s="18"/>
      <c r="L70" s="18"/>
      <c r="M70" s="18"/>
    </row>
    <row r="71" spans="1:13" s="19" customFormat="1" ht="22.5" customHeight="1">
      <c r="A71" s="198"/>
      <c r="B71" s="66" t="s">
        <v>78</v>
      </c>
      <c r="C71" s="13">
        <f t="shared" si="3"/>
        <v>0.321</v>
      </c>
      <c r="D71" s="7">
        <v>0.107</v>
      </c>
      <c r="E71" s="7">
        <v>0.107</v>
      </c>
      <c r="F71" s="7">
        <v>0.107</v>
      </c>
      <c r="G71" s="18"/>
      <c r="H71" s="18"/>
      <c r="I71" s="18"/>
      <c r="J71" s="18"/>
      <c r="K71" s="18"/>
      <c r="L71" s="18"/>
      <c r="M71" s="18"/>
    </row>
    <row r="72" spans="1:13" s="19" customFormat="1" ht="22.5" customHeight="1">
      <c r="A72" s="198"/>
      <c r="B72" s="66" t="s">
        <v>101</v>
      </c>
      <c r="C72" s="13">
        <f t="shared" si="3"/>
        <v>0.2</v>
      </c>
      <c r="D72" s="24">
        <v>0.2</v>
      </c>
      <c r="E72" s="24">
        <v>0</v>
      </c>
      <c r="F72" s="24">
        <v>0</v>
      </c>
      <c r="G72" s="25"/>
      <c r="H72" s="18"/>
      <c r="I72" s="18"/>
      <c r="J72" s="18"/>
      <c r="K72" s="18"/>
      <c r="L72" s="18"/>
      <c r="M72" s="18"/>
    </row>
    <row r="73" spans="1:13" s="19" customFormat="1" ht="24" customHeight="1">
      <c r="A73" s="188"/>
      <c r="B73" s="66" t="s">
        <v>63</v>
      </c>
      <c r="C73" s="13">
        <f t="shared" si="3"/>
        <v>0.05</v>
      </c>
      <c r="D73" s="24">
        <v>0.01</v>
      </c>
      <c r="E73" s="24">
        <v>0.01</v>
      </c>
      <c r="F73" s="24">
        <v>0.03</v>
      </c>
      <c r="G73" s="18"/>
      <c r="H73" s="18"/>
      <c r="I73" s="18"/>
      <c r="J73" s="18"/>
      <c r="K73" s="18"/>
      <c r="L73" s="18"/>
      <c r="M73" s="18"/>
    </row>
    <row r="74" spans="1:13" s="19" customFormat="1" ht="22.5" customHeight="1">
      <c r="A74" s="182" t="s">
        <v>57</v>
      </c>
      <c r="B74" s="156" t="s">
        <v>51</v>
      </c>
      <c r="C74" s="20">
        <f>SUM(D74:F74)</f>
        <v>5.183</v>
      </c>
      <c r="D74" s="21">
        <f>SUM(D75:D78)</f>
        <v>3.739</v>
      </c>
      <c r="E74" s="21">
        <f>SUM(E75:E78)</f>
        <v>1.062</v>
      </c>
      <c r="F74" s="21">
        <f>SUM(F75:F78)</f>
        <v>0.382</v>
      </c>
      <c r="G74" s="18"/>
      <c r="H74" s="18"/>
      <c r="I74" s="18"/>
      <c r="J74" s="18"/>
      <c r="K74" s="18"/>
      <c r="L74" s="18"/>
      <c r="M74" s="18"/>
    </row>
    <row r="75" spans="1:13" s="19" customFormat="1" ht="22.5" customHeight="1">
      <c r="A75" s="181"/>
      <c r="B75" s="166" t="s">
        <v>77</v>
      </c>
      <c r="C75" s="20">
        <f>SUM(D75:F75)</f>
        <v>0.06</v>
      </c>
      <c r="D75" s="37">
        <f>D70</f>
        <v>0.02</v>
      </c>
      <c r="E75" s="37">
        <f>E70</f>
        <v>0.02</v>
      </c>
      <c r="F75" s="37">
        <f>F70</f>
        <v>0.02</v>
      </c>
      <c r="G75" s="18">
        <v>0</v>
      </c>
      <c r="H75" s="18"/>
      <c r="I75" s="18"/>
      <c r="J75" s="18"/>
      <c r="K75" s="18"/>
      <c r="L75" s="18"/>
      <c r="M75" s="18"/>
    </row>
    <row r="76" spans="1:13" s="19" customFormat="1" ht="22.5" customHeight="1">
      <c r="A76" s="182"/>
      <c r="B76" s="166" t="s">
        <v>78</v>
      </c>
      <c r="C76" s="20">
        <f>SUM(D76:F76)</f>
        <v>0.321</v>
      </c>
      <c r="D76" s="37">
        <f>D71</f>
        <v>0.107</v>
      </c>
      <c r="E76" s="37">
        <f>E71</f>
        <v>0.107</v>
      </c>
      <c r="F76" s="37">
        <f>F71</f>
        <v>0.107</v>
      </c>
      <c r="G76" s="18"/>
      <c r="H76" s="18"/>
      <c r="I76" s="18"/>
      <c r="J76" s="18"/>
      <c r="K76" s="18"/>
      <c r="L76" s="18"/>
      <c r="M76" s="18"/>
    </row>
    <row r="77" spans="1:13" s="19" customFormat="1" ht="22.5" customHeight="1">
      <c r="A77" s="182"/>
      <c r="B77" s="166" t="s">
        <v>101</v>
      </c>
      <c r="C77" s="20">
        <f>SUM(D77:F77)</f>
        <v>4.752</v>
      </c>
      <c r="D77" s="37">
        <f>D60+D68+D72</f>
        <v>3.6020000000000003</v>
      </c>
      <c r="E77" s="37">
        <f>E60+E68+E72</f>
        <v>0.9249999999999999</v>
      </c>
      <c r="F77" s="37">
        <f>F60+F68+F72</f>
        <v>0.225</v>
      </c>
      <c r="G77" s="18"/>
      <c r="H77" s="18"/>
      <c r="I77" s="18"/>
      <c r="J77" s="18"/>
      <c r="K77" s="18"/>
      <c r="L77" s="18"/>
      <c r="M77" s="18"/>
    </row>
    <row r="78" spans="1:13" s="19" customFormat="1" ht="22.5" customHeight="1">
      <c r="A78" s="181"/>
      <c r="B78" s="166" t="s">
        <v>63</v>
      </c>
      <c r="C78" s="20">
        <f>SUM(D78:F78)</f>
        <v>0.05</v>
      </c>
      <c r="D78" s="37">
        <f>D73</f>
        <v>0.01</v>
      </c>
      <c r="E78" s="37">
        <f>E73</f>
        <v>0.01</v>
      </c>
      <c r="F78" s="37">
        <f>F73</f>
        <v>0.03</v>
      </c>
      <c r="G78" s="18">
        <v>0</v>
      </c>
      <c r="H78" s="18"/>
      <c r="I78" s="18"/>
      <c r="J78" s="18"/>
      <c r="K78" s="18"/>
      <c r="L78" s="18"/>
      <c r="M78" s="18"/>
    </row>
    <row r="79" spans="1:13" s="19" customFormat="1" ht="22.5" customHeight="1">
      <c r="A79" s="183" t="s">
        <v>7</v>
      </c>
      <c r="B79" s="183"/>
      <c r="C79" s="183"/>
      <c r="D79" s="183"/>
      <c r="E79" s="183"/>
      <c r="F79" s="183"/>
      <c r="G79" s="18"/>
      <c r="H79" s="18"/>
      <c r="I79" s="18"/>
      <c r="J79" s="18"/>
      <c r="K79" s="18"/>
      <c r="L79" s="18"/>
      <c r="M79" s="18"/>
    </row>
    <row r="80" spans="1:13" s="19" customFormat="1" ht="25.5" customHeight="1">
      <c r="A80" s="181" t="s">
        <v>98</v>
      </c>
      <c r="B80" s="12" t="s">
        <v>51</v>
      </c>
      <c r="C80" s="13">
        <f aca="true" t="shared" si="4" ref="C80:C85">SUM(D80:F80)</f>
        <v>0.12</v>
      </c>
      <c r="D80" s="14">
        <f>D81</f>
        <v>0.04</v>
      </c>
      <c r="E80" s="14">
        <f>E81</f>
        <v>0.04</v>
      </c>
      <c r="F80" s="14">
        <f>F81</f>
        <v>0.04</v>
      </c>
      <c r="G80" s="18"/>
      <c r="H80" s="18"/>
      <c r="I80" s="18"/>
      <c r="J80" s="18"/>
      <c r="K80" s="18"/>
      <c r="L80" s="18"/>
      <c r="M80" s="18"/>
    </row>
    <row r="81" spans="1:13" s="19" customFormat="1" ht="31.5" customHeight="1">
      <c r="A81" s="181"/>
      <c r="B81" s="66" t="s">
        <v>101</v>
      </c>
      <c r="C81" s="13">
        <f t="shared" si="4"/>
        <v>0.12</v>
      </c>
      <c r="D81" s="17">
        <v>0.04</v>
      </c>
      <c r="E81" s="17">
        <v>0.04</v>
      </c>
      <c r="F81" s="17">
        <v>0.04</v>
      </c>
      <c r="G81" s="18"/>
      <c r="H81" s="18"/>
      <c r="I81" s="18"/>
      <c r="J81" s="18"/>
      <c r="K81" s="18"/>
      <c r="L81" s="18"/>
      <c r="M81" s="18"/>
    </row>
    <row r="82" spans="1:13" s="19" customFormat="1" ht="29.25" customHeight="1">
      <c r="A82" s="197" t="s">
        <v>106</v>
      </c>
      <c r="B82" s="12" t="s">
        <v>51</v>
      </c>
      <c r="C82" s="13">
        <f t="shared" si="4"/>
        <v>0.08</v>
      </c>
      <c r="D82" s="14">
        <f>D83</f>
        <v>0.02</v>
      </c>
      <c r="E82" s="14">
        <f>E83</f>
        <v>0.03</v>
      </c>
      <c r="F82" s="14">
        <f>F83</f>
        <v>0.03</v>
      </c>
      <c r="G82" s="18"/>
      <c r="H82" s="18"/>
      <c r="I82" s="18"/>
      <c r="J82" s="18"/>
      <c r="K82" s="18"/>
      <c r="L82" s="18"/>
      <c r="M82" s="18"/>
    </row>
    <row r="83" spans="1:13" s="19" customFormat="1" ht="30.75" customHeight="1">
      <c r="A83" s="197"/>
      <c r="B83" s="66" t="s">
        <v>101</v>
      </c>
      <c r="C83" s="13">
        <f t="shared" si="4"/>
        <v>0.08</v>
      </c>
      <c r="D83" s="24">
        <v>0.02</v>
      </c>
      <c r="E83" s="24">
        <v>0.03</v>
      </c>
      <c r="F83" s="24">
        <v>0.03</v>
      </c>
      <c r="G83" s="18"/>
      <c r="H83" s="18"/>
      <c r="I83" s="18"/>
      <c r="J83" s="18"/>
      <c r="K83" s="18"/>
      <c r="L83" s="18"/>
      <c r="M83" s="18"/>
    </row>
    <row r="84" spans="1:13" s="19" customFormat="1" ht="22.5" customHeight="1">
      <c r="A84" s="182" t="s">
        <v>99</v>
      </c>
      <c r="B84" s="156" t="s">
        <v>51</v>
      </c>
      <c r="C84" s="20">
        <f>SUM(D84:F84)</f>
        <v>0.2</v>
      </c>
      <c r="D84" s="21">
        <f>D85</f>
        <v>0.06</v>
      </c>
      <c r="E84" s="21">
        <f>E85</f>
        <v>0.07</v>
      </c>
      <c r="F84" s="21">
        <f>F85</f>
        <v>0.07</v>
      </c>
      <c r="G84" s="18"/>
      <c r="H84" s="18"/>
      <c r="I84" s="18"/>
      <c r="J84" s="18"/>
      <c r="K84" s="18"/>
      <c r="L84" s="18"/>
      <c r="M84" s="18"/>
    </row>
    <row r="85" spans="1:13" s="19" customFormat="1" ht="22.5" customHeight="1">
      <c r="A85" s="182"/>
      <c r="B85" s="67" t="s">
        <v>101</v>
      </c>
      <c r="C85" s="20">
        <f t="shared" si="4"/>
        <v>0.2</v>
      </c>
      <c r="D85" s="37">
        <f>D81+D83</f>
        <v>0.06</v>
      </c>
      <c r="E85" s="37">
        <f>E81+E83</f>
        <v>0.07</v>
      </c>
      <c r="F85" s="37">
        <f>F81+F83</f>
        <v>0.07</v>
      </c>
      <c r="G85" s="18"/>
      <c r="H85" s="18"/>
      <c r="I85" s="18"/>
      <c r="J85" s="18"/>
      <c r="K85" s="18"/>
      <c r="L85" s="18"/>
      <c r="M85" s="18"/>
    </row>
    <row r="86" spans="1:13" s="19" customFormat="1" ht="22.5" customHeight="1">
      <c r="A86" s="183" t="s">
        <v>18</v>
      </c>
      <c r="B86" s="183"/>
      <c r="C86" s="183"/>
      <c r="D86" s="183"/>
      <c r="E86" s="183"/>
      <c r="F86" s="183"/>
      <c r="G86" s="18"/>
      <c r="H86" s="18"/>
      <c r="I86" s="18"/>
      <c r="J86" s="18"/>
      <c r="K86" s="18"/>
      <c r="L86" s="18"/>
      <c r="M86" s="18"/>
    </row>
    <row r="87" spans="1:13" s="19" customFormat="1" ht="22.5" customHeight="1" hidden="1">
      <c r="A87" s="181" t="s">
        <v>19</v>
      </c>
      <c r="B87" s="12" t="s">
        <v>51</v>
      </c>
      <c r="C87" s="13">
        <f>SUM(D87:F87)</f>
        <v>0</v>
      </c>
      <c r="D87" s="17"/>
      <c r="E87" s="17"/>
      <c r="F87" s="17"/>
      <c r="G87" s="18"/>
      <c r="H87" s="18"/>
      <c r="I87" s="18"/>
      <c r="J87" s="18"/>
      <c r="K87" s="18"/>
      <c r="L87" s="18"/>
      <c r="M87" s="18"/>
    </row>
    <row r="88" spans="1:13" s="19" customFormat="1" ht="22.5" customHeight="1" hidden="1">
      <c r="A88" s="181"/>
      <c r="B88" s="16" t="s">
        <v>101</v>
      </c>
      <c r="C88" s="13">
        <f>SUM(D88:F88)</f>
        <v>0</v>
      </c>
      <c r="D88" s="17"/>
      <c r="E88" s="17"/>
      <c r="F88" s="17"/>
      <c r="G88" s="18">
        <v>0</v>
      </c>
      <c r="H88" s="18"/>
      <c r="I88" s="18"/>
      <c r="J88" s="18"/>
      <c r="K88" s="18"/>
      <c r="L88" s="18"/>
      <c r="M88" s="18"/>
    </row>
    <row r="89" spans="1:13" s="19" customFormat="1" ht="22.5" customHeight="1" hidden="1">
      <c r="A89" s="193" t="s">
        <v>20</v>
      </c>
      <c r="B89" s="12" t="s">
        <v>51</v>
      </c>
      <c r="C89" s="13">
        <f>SUM(D89:F89)</f>
        <v>0</v>
      </c>
      <c r="D89" s="17"/>
      <c r="E89" s="17"/>
      <c r="F89" s="17"/>
      <c r="G89" s="18"/>
      <c r="H89" s="18"/>
      <c r="I89" s="18"/>
      <c r="J89" s="18"/>
      <c r="K89" s="18"/>
      <c r="L89" s="18"/>
      <c r="M89" s="18"/>
    </row>
    <row r="90" spans="1:13" s="19" customFormat="1" ht="22.5" customHeight="1" hidden="1">
      <c r="A90" s="194"/>
      <c r="B90" s="16" t="s">
        <v>101</v>
      </c>
      <c r="C90" s="13">
        <f>SUM(D90:F90)</f>
        <v>0</v>
      </c>
      <c r="D90" s="17"/>
      <c r="E90" s="17"/>
      <c r="F90" s="17"/>
      <c r="G90" s="18"/>
      <c r="H90" s="18"/>
      <c r="I90" s="18"/>
      <c r="J90" s="18"/>
      <c r="K90" s="18"/>
      <c r="L90" s="18"/>
      <c r="M90" s="18"/>
    </row>
    <row r="91" spans="1:13" s="19" customFormat="1" ht="22.5" customHeight="1" hidden="1">
      <c r="A91" s="195"/>
      <c r="B91" s="16" t="s">
        <v>109</v>
      </c>
      <c r="C91" s="13">
        <f>SUM(D91:F91)</f>
        <v>0</v>
      </c>
      <c r="D91" s="17"/>
      <c r="E91" s="17"/>
      <c r="F91" s="17"/>
      <c r="G91" s="18"/>
      <c r="H91" s="18"/>
      <c r="I91" s="18"/>
      <c r="J91" s="18"/>
      <c r="K91" s="18"/>
      <c r="L91" s="18"/>
      <c r="M91" s="18"/>
    </row>
    <row r="92" spans="1:13" s="19" customFormat="1" ht="31.5" customHeight="1">
      <c r="A92" s="203" t="s">
        <v>116</v>
      </c>
      <c r="B92" s="12" t="s">
        <v>51</v>
      </c>
      <c r="C92" s="13">
        <f aca="true" t="shared" si="5" ref="C92:C104">SUM(D92:F92)</f>
        <v>0.49</v>
      </c>
      <c r="D92" s="14">
        <f>D93</f>
        <v>0.49</v>
      </c>
      <c r="E92" s="14">
        <f>E93</f>
        <v>0</v>
      </c>
      <c r="F92" s="14">
        <f>F93</f>
        <v>0</v>
      </c>
      <c r="G92" s="18"/>
      <c r="H92" s="18"/>
      <c r="I92" s="18"/>
      <c r="J92" s="18"/>
      <c r="K92" s="18"/>
      <c r="L92" s="18"/>
      <c r="M92" s="18"/>
    </row>
    <row r="93" spans="1:13" s="19" customFormat="1" ht="33" customHeight="1">
      <c r="A93" s="203"/>
      <c r="B93" s="16" t="s">
        <v>101</v>
      </c>
      <c r="C93" s="13">
        <f t="shared" si="5"/>
        <v>0.49</v>
      </c>
      <c r="D93" s="17">
        <v>0.49</v>
      </c>
      <c r="E93" s="17">
        <v>0</v>
      </c>
      <c r="F93" s="17">
        <v>0</v>
      </c>
      <c r="G93" s="18"/>
      <c r="H93" s="18"/>
      <c r="I93" s="18"/>
      <c r="J93" s="18"/>
      <c r="K93" s="18"/>
      <c r="L93" s="18"/>
      <c r="M93" s="18"/>
    </row>
    <row r="94" spans="1:13" s="19" customFormat="1" ht="33" customHeight="1" hidden="1">
      <c r="A94" s="203" t="s">
        <v>117</v>
      </c>
      <c r="B94" s="12" t="s">
        <v>51</v>
      </c>
      <c r="C94" s="13">
        <f t="shared" si="5"/>
        <v>0</v>
      </c>
      <c r="D94" s="14">
        <f>D95</f>
        <v>0</v>
      </c>
      <c r="E94" s="14">
        <f>E95</f>
        <v>0</v>
      </c>
      <c r="F94" s="14">
        <f>F95</f>
        <v>0</v>
      </c>
      <c r="G94" s="18"/>
      <c r="H94" s="18"/>
      <c r="I94" s="18"/>
      <c r="J94" s="18"/>
      <c r="K94" s="18"/>
      <c r="L94" s="18"/>
      <c r="M94" s="18"/>
    </row>
    <row r="95" spans="1:13" s="19" customFormat="1" ht="31.5" customHeight="1" hidden="1">
      <c r="A95" s="203"/>
      <c r="B95" s="16" t="s">
        <v>101</v>
      </c>
      <c r="C95" s="13">
        <f t="shared" si="5"/>
        <v>0</v>
      </c>
      <c r="D95" s="17">
        <v>0</v>
      </c>
      <c r="E95" s="17">
        <v>0</v>
      </c>
      <c r="F95" s="17">
        <v>0</v>
      </c>
      <c r="G95" s="18"/>
      <c r="H95" s="18"/>
      <c r="I95" s="18"/>
      <c r="J95" s="18"/>
      <c r="K95" s="18"/>
      <c r="L95" s="18"/>
      <c r="M95" s="18"/>
    </row>
    <row r="96" spans="1:13" s="19" customFormat="1" ht="23.25" customHeight="1">
      <c r="A96" s="203" t="s">
        <v>119</v>
      </c>
      <c r="B96" s="12" t="s">
        <v>51</v>
      </c>
      <c r="C96" s="13">
        <f t="shared" si="5"/>
        <v>0.5</v>
      </c>
      <c r="D96" s="14">
        <f>D97</f>
        <v>0</v>
      </c>
      <c r="E96" s="14">
        <f>E97</f>
        <v>0.5</v>
      </c>
      <c r="F96" s="14">
        <f>F97</f>
        <v>0</v>
      </c>
      <c r="G96" s="18"/>
      <c r="H96" s="18"/>
      <c r="I96" s="18"/>
      <c r="J96" s="18"/>
      <c r="K96" s="18"/>
      <c r="L96" s="18"/>
      <c r="M96" s="18"/>
    </row>
    <row r="97" spans="1:13" s="19" customFormat="1" ht="23.25" customHeight="1">
      <c r="A97" s="203"/>
      <c r="B97" s="16" t="s">
        <v>101</v>
      </c>
      <c r="C97" s="13">
        <f t="shared" si="5"/>
        <v>0.5</v>
      </c>
      <c r="D97" s="17">
        <v>0</v>
      </c>
      <c r="E97" s="17">
        <v>0.5</v>
      </c>
      <c r="F97" s="17">
        <v>0</v>
      </c>
      <c r="G97" s="18"/>
      <c r="H97" s="18"/>
      <c r="I97" s="18"/>
      <c r="J97" s="18"/>
      <c r="K97" s="18"/>
      <c r="L97" s="18"/>
      <c r="M97" s="18"/>
    </row>
    <row r="98" spans="1:13" s="19" customFormat="1" ht="23.25" customHeight="1">
      <c r="A98" s="203" t="s">
        <v>118</v>
      </c>
      <c r="B98" s="12" t="s">
        <v>51</v>
      </c>
      <c r="C98" s="13">
        <f aca="true" t="shared" si="6" ref="C98:C103">SUM(D98:F98)</f>
        <v>0.5</v>
      </c>
      <c r="D98" s="14">
        <f>D99</f>
        <v>0</v>
      </c>
      <c r="E98" s="14">
        <f>E99</f>
        <v>0</v>
      </c>
      <c r="F98" s="14">
        <f>F99</f>
        <v>0.5</v>
      </c>
      <c r="G98" s="18"/>
      <c r="H98" s="18"/>
      <c r="I98" s="18"/>
      <c r="J98" s="18"/>
      <c r="K98" s="18"/>
      <c r="L98" s="18"/>
      <c r="M98" s="18"/>
    </row>
    <row r="99" spans="1:13" s="19" customFormat="1" ht="23.25" customHeight="1">
      <c r="A99" s="203"/>
      <c r="B99" s="16" t="s">
        <v>101</v>
      </c>
      <c r="C99" s="13">
        <f t="shared" si="6"/>
        <v>0.5</v>
      </c>
      <c r="D99" s="17">
        <v>0</v>
      </c>
      <c r="E99" s="17">
        <v>0</v>
      </c>
      <c r="F99" s="17">
        <v>0.5</v>
      </c>
      <c r="G99" s="18"/>
      <c r="H99" s="18"/>
      <c r="I99" s="18"/>
      <c r="J99" s="18"/>
      <c r="K99" s="18"/>
      <c r="L99" s="18"/>
      <c r="M99" s="18"/>
    </row>
    <row r="100" spans="1:13" s="19" customFormat="1" ht="23.25" customHeight="1" hidden="1">
      <c r="A100" s="203" t="s">
        <v>242</v>
      </c>
      <c r="B100" s="12" t="s">
        <v>51</v>
      </c>
      <c r="C100" s="13">
        <f t="shared" si="6"/>
        <v>0</v>
      </c>
      <c r="D100" s="14">
        <f>D101</f>
        <v>0</v>
      </c>
      <c r="E100" s="14">
        <f>E101</f>
        <v>0</v>
      </c>
      <c r="F100" s="14">
        <f>F101</f>
        <v>0</v>
      </c>
      <c r="G100" s="18"/>
      <c r="H100" s="18"/>
      <c r="I100" s="18"/>
      <c r="J100" s="18"/>
      <c r="K100" s="18"/>
      <c r="L100" s="18"/>
      <c r="M100" s="18"/>
    </row>
    <row r="101" spans="1:13" s="19" customFormat="1" ht="23.25" customHeight="1" hidden="1">
      <c r="A101" s="203"/>
      <c r="B101" s="16" t="s">
        <v>101</v>
      </c>
      <c r="C101" s="13">
        <f t="shared" si="6"/>
        <v>0</v>
      </c>
      <c r="D101" s="17">
        <v>0</v>
      </c>
      <c r="E101" s="17">
        <v>0</v>
      </c>
      <c r="F101" s="17">
        <v>0</v>
      </c>
      <c r="G101" s="18"/>
      <c r="H101" s="18"/>
      <c r="I101" s="18"/>
      <c r="J101" s="18"/>
      <c r="K101" s="18"/>
      <c r="L101" s="18"/>
      <c r="M101" s="18"/>
    </row>
    <row r="102" spans="1:13" s="19" customFormat="1" ht="22.5" customHeight="1">
      <c r="A102" s="182" t="s">
        <v>21</v>
      </c>
      <c r="B102" s="156" t="s">
        <v>51</v>
      </c>
      <c r="C102" s="20">
        <f t="shared" si="6"/>
        <v>1.49</v>
      </c>
      <c r="D102" s="21">
        <f>SUM(D103:D104)</f>
        <v>0.49</v>
      </c>
      <c r="E102" s="21">
        <f>SUM(E103:E104)</f>
        <v>0.5</v>
      </c>
      <c r="F102" s="21">
        <f>SUM(F103:F104)</f>
        <v>0.5</v>
      </c>
      <c r="G102" s="18"/>
      <c r="H102" s="18"/>
      <c r="I102" s="18"/>
      <c r="J102" s="18"/>
      <c r="K102" s="18"/>
      <c r="L102" s="18"/>
      <c r="M102" s="18"/>
    </row>
    <row r="103" spans="1:13" s="19" customFormat="1" ht="22.5" customHeight="1">
      <c r="A103" s="202"/>
      <c r="B103" s="156" t="s">
        <v>101</v>
      </c>
      <c r="C103" s="20">
        <f t="shared" si="6"/>
        <v>1.49</v>
      </c>
      <c r="D103" s="37">
        <f>D93+D95+D97+D99+D101</f>
        <v>0.49</v>
      </c>
      <c r="E103" s="37">
        <f>E93+E95+E97+E99+E101</f>
        <v>0.5</v>
      </c>
      <c r="F103" s="37">
        <f>F93+F95+F97+F99+F101</f>
        <v>0.5</v>
      </c>
      <c r="G103" s="18"/>
      <c r="H103" s="18"/>
      <c r="I103" s="18"/>
      <c r="J103" s="18"/>
      <c r="K103" s="18"/>
      <c r="L103" s="18"/>
      <c r="M103" s="18"/>
    </row>
    <row r="104" spans="1:13" s="19" customFormat="1" ht="22.5" customHeight="1" hidden="1">
      <c r="A104" s="202"/>
      <c r="B104" s="156" t="s">
        <v>109</v>
      </c>
      <c r="C104" s="20">
        <f t="shared" si="5"/>
        <v>0</v>
      </c>
      <c r="D104" s="37">
        <f>D91</f>
        <v>0</v>
      </c>
      <c r="E104" s="37">
        <f>E91</f>
        <v>0</v>
      </c>
      <c r="F104" s="37">
        <f>F91</f>
        <v>0</v>
      </c>
      <c r="G104" s="18"/>
      <c r="H104" s="18"/>
      <c r="I104" s="18"/>
      <c r="J104" s="18"/>
      <c r="K104" s="18"/>
      <c r="L104" s="18"/>
      <c r="M104" s="18"/>
    </row>
    <row r="105" spans="1:13" s="19" customFormat="1" ht="22.5" customHeight="1">
      <c r="A105" s="183" t="s">
        <v>23</v>
      </c>
      <c r="B105" s="183"/>
      <c r="C105" s="183"/>
      <c r="D105" s="183"/>
      <c r="E105" s="183"/>
      <c r="F105" s="183"/>
      <c r="G105" s="18"/>
      <c r="H105" s="18"/>
      <c r="I105" s="18"/>
      <c r="J105" s="18"/>
      <c r="K105" s="18"/>
      <c r="L105" s="18"/>
      <c r="M105" s="18"/>
    </row>
    <row r="106" spans="1:13" s="19" customFormat="1" ht="22.5" customHeight="1">
      <c r="A106" s="199" t="s">
        <v>107</v>
      </c>
      <c r="B106" s="199"/>
      <c r="C106" s="199"/>
      <c r="D106" s="199"/>
      <c r="E106" s="199"/>
      <c r="F106" s="199"/>
      <c r="G106" s="18"/>
      <c r="H106" s="18"/>
      <c r="I106" s="18"/>
      <c r="J106" s="18"/>
      <c r="K106" s="18"/>
      <c r="L106" s="18"/>
      <c r="M106" s="18"/>
    </row>
    <row r="107" spans="1:13" s="19" customFormat="1" ht="22.5" customHeight="1">
      <c r="A107" s="181" t="s">
        <v>24</v>
      </c>
      <c r="B107" s="12" t="s">
        <v>51</v>
      </c>
      <c r="C107" s="13">
        <f aca="true" t="shared" si="7" ref="C107:C113">SUM(D107:F107)</f>
        <v>0.18</v>
      </c>
      <c r="D107" s="14">
        <f>D108</f>
        <v>0.055</v>
      </c>
      <c r="E107" s="14">
        <f>E108</f>
        <v>0.06</v>
      </c>
      <c r="F107" s="14">
        <f>F108</f>
        <v>0.065</v>
      </c>
      <c r="G107" s="18"/>
      <c r="H107" s="18"/>
      <c r="I107" s="18"/>
      <c r="J107" s="18"/>
      <c r="K107" s="18"/>
      <c r="L107" s="18"/>
      <c r="M107" s="18"/>
    </row>
    <row r="108" spans="1:13" s="19" customFormat="1" ht="27" customHeight="1">
      <c r="A108" s="181"/>
      <c r="B108" s="16" t="s">
        <v>101</v>
      </c>
      <c r="C108" s="13">
        <f t="shared" si="7"/>
        <v>0.18</v>
      </c>
      <c r="D108" s="17">
        <v>0.055</v>
      </c>
      <c r="E108" s="17">
        <v>0.06</v>
      </c>
      <c r="F108" s="17">
        <v>0.065</v>
      </c>
      <c r="G108" s="18"/>
      <c r="H108" s="18"/>
      <c r="I108" s="18"/>
      <c r="J108" s="18"/>
      <c r="K108" s="18"/>
      <c r="L108" s="18"/>
      <c r="M108" s="18"/>
    </row>
    <row r="109" spans="1:13" s="19" customFormat="1" ht="22.5" customHeight="1">
      <c r="A109" s="199" t="s">
        <v>108</v>
      </c>
      <c r="B109" s="199"/>
      <c r="C109" s="199"/>
      <c r="D109" s="199"/>
      <c r="E109" s="199"/>
      <c r="F109" s="199"/>
      <c r="G109" s="18"/>
      <c r="H109" s="18"/>
      <c r="I109" s="18"/>
      <c r="J109" s="18"/>
      <c r="K109" s="18"/>
      <c r="L109" s="18"/>
      <c r="M109" s="18"/>
    </row>
    <row r="110" spans="1:13" s="19" customFormat="1" ht="22.5" customHeight="1">
      <c r="A110" s="184" t="s">
        <v>82</v>
      </c>
      <c r="B110" s="12" t="s">
        <v>51</v>
      </c>
      <c r="C110" s="13">
        <f>SUM(D110:F110)</f>
        <v>0.10500000000000001</v>
      </c>
      <c r="D110" s="14">
        <f>D111</f>
        <v>0.035</v>
      </c>
      <c r="E110" s="14">
        <f>E111</f>
        <v>0.035</v>
      </c>
      <c r="F110" s="14">
        <f>F111</f>
        <v>0.035</v>
      </c>
      <c r="G110" s="18"/>
      <c r="H110" s="18"/>
      <c r="I110" s="18"/>
      <c r="J110" s="18"/>
      <c r="K110" s="18"/>
      <c r="L110" s="18"/>
      <c r="M110" s="18"/>
    </row>
    <row r="111" spans="1:13" s="19" customFormat="1" ht="22.5" customHeight="1">
      <c r="A111" s="184"/>
      <c r="B111" s="16" t="s">
        <v>101</v>
      </c>
      <c r="C111" s="13">
        <f t="shared" si="7"/>
        <v>0.10500000000000001</v>
      </c>
      <c r="D111" s="17">
        <v>0.035</v>
      </c>
      <c r="E111" s="17">
        <v>0.035</v>
      </c>
      <c r="F111" s="17">
        <v>0.035</v>
      </c>
      <c r="G111" s="18"/>
      <c r="H111" s="18"/>
      <c r="I111" s="18"/>
      <c r="J111" s="18"/>
      <c r="K111" s="18"/>
      <c r="L111" s="18"/>
      <c r="M111" s="18"/>
    </row>
    <row r="112" spans="1:13" s="134" customFormat="1" ht="22.5" customHeight="1">
      <c r="A112" s="200" t="s">
        <v>74</v>
      </c>
      <c r="B112" s="156" t="s">
        <v>51</v>
      </c>
      <c r="C112" s="20">
        <f>SUM(D112:F112)</f>
        <v>0.28500000000000003</v>
      </c>
      <c r="D112" s="20">
        <f>D113</f>
        <v>0.09</v>
      </c>
      <c r="E112" s="20">
        <f>E113</f>
        <v>0.095</v>
      </c>
      <c r="F112" s="20">
        <f>F113</f>
        <v>0.1</v>
      </c>
      <c r="G112" s="15"/>
      <c r="H112" s="15"/>
      <c r="I112" s="15"/>
      <c r="J112" s="15"/>
      <c r="K112" s="15"/>
      <c r="L112" s="15"/>
      <c r="M112" s="15"/>
    </row>
    <row r="113" spans="1:13" s="134" customFormat="1" ht="22.5" customHeight="1">
      <c r="A113" s="201"/>
      <c r="B113" s="156" t="s">
        <v>101</v>
      </c>
      <c r="C113" s="20">
        <f t="shared" si="7"/>
        <v>0.28500000000000003</v>
      </c>
      <c r="D113" s="142">
        <f>D108+D111</f>
        <v>0.09</v>
      </c>
      <c r="E113" s="142">
        <f>E108+E111</f>
        <v>0.095</v>
      </c>
      <c r="F113" s="142">
        <f>F108+F111</f>
        <v>0.1</v>
      </c>
      <c r="G113" s="15"/>
      <c r="H113" s="15"/>
      <c r="I113" s="15"/>
      <c r="J113" s="15"/>
      <c r="K113" s="15"/>
      <c r="L113" s="15"/>
      <c r="M113" s="15"/>
    </row>
    <row r="114" spans="1:13" s="19" customFormat="1" ht="22.5" customHeight="1">
      <c r="A114" s="183" t="s">
        <v>26</v>
      </c>
      <c r="B114" s="183"/>
      <c r="C114" s="183"/>
      <c r="D114" s="183"/>
      <c r="E114" s="183"/>
      <c r="F114" s="183"/>
      <c r="G114" s="18"/>
      <c r="H114" s="18"/>
      <c r="I114" s="18"/>
      <c r="J114" s="18"/>
      <c r="K114" s="18"/>
      <c r="L114" s="18"/>
      <c r="M114" s="18"/>
    </row>
    <row r="115" spans="1:13" s="19" customFormat="1" ht="28.5" customHeight="1">
      <c r="A115" s="181" t="s">
        <v>157</v>
      </c>
      <c r="B115" s="12" t="s">
        <v>51</v>
      </c>
      <c r="C115" s="13">
        <f>SUM(D115:F115)</f>
        <v>7.699999999999999</v>
      </c>
      <c r="D115" s="14">
        <f>SUM(D116:D117)</f>
        <v>2.5</v>
      </c>
      <c r="E115" s="14">
        <f>SUM(E116:E117)</f>
        <v>2.5999999999999996</v>
      </c>
      <c r="F115" s="14">
        <f>SUM(F116:F117)</f>
        <v>2.5999999999999996</v>
      </c>
      <c r="G115" s="18"/>
      <c r="H115" s="18"/>
      <c r="I115" s="18"/>
      <c r="J115" s="18"/>
      <c r="K115" s="18"/>
      <c r="L115" s="18"/>
      <c r="M115" s="18"/>
    </row>
    <row r="116" spans="1:13" s="19" customFormat="1" ht="22.5" customHeight="1">
      <c r="A116" s="181"/>
      <c r="B116" s="16" t="s">
        <v>101</v>
      </c>
      <c r="C116" s="13">
        <f>SUM(D116:F116)</f>
        <v>0.8999999999999999</v>
      </c>
      <c r="D116" s="17">
        <v>0.3</v>
      </c>
      <c r="E116" s="17">
        <v>0.3</v>
      </c>
      <c r="F116" s="17">
        <v>0.3</v>
      </c>
      <c r="G116" s="15"/>
      <c r="H116" s="18"/>
      <c r="I116" s="18"/>
      <c r="J116" s="18"/>
      <c r="K116" s="18"/>
      <c r="L116" s="18"/>
      <c r="M116" s="18"/>
    </row>
    <row r="117" spans="1:13" s="19" customFormat="1" ht="22.5" customHeight="1">
      <c r="A117" s="181"/>
      <c r="B117" s="16" t="s">
        <v>109</v>
      </c>
      <c r="C117" s="13">
        <f>SUM(D117:F117)</f>
        <v>6.8</v>
      </c>
      <c r="D117" s="17">
        <v>2.2</v>
      </c>
      <c r="E117" s="17">
        <v>2.3</v>
      </c>
      <c r="F117" s="17">
        <v>2.3</v>
      </c>
      <c r="G117" s="15"/>
      <c r="H117" s="18"/>
      <c r="I117" s="18"/>
      <c r="J117" s="18"/>
      <c r="K117" s="18"/>
      <c r="L117" s="18"/>
      <c r="M117" s="18"/>
    </row>
    <row r="118" spans="1:13" s="19" customFormat="1" ht="33" customHeight="1">
      <c r="A118" s="181" t="s">
        <v>162</v>
      </c>
      <c r="B118" s="12" t="s">
        <v>51</v>
      </c>
      <c r="C118" s="13">
        <f aca="true" t="shared" si="8" ref="C118:C124">SUM(D118:F118)</f>
        <v>0.6900000000000001</v>
      </c>
      <c r="D118" s="14">
        <f>SUM(D119:D120)</f>
        <v>0.23</v>
      </c>
      <c r="E118" s="14">
        <f>SUM(E119:E120)</f>
        <v>0.23</v>
      </c>
      <c r="F118" s="14">
        <f>SUM(F119:F120)</f>
        <v>0.23</v>
      </c>
      <c r="G118" s="18"/>
      <c r="H118" s="18"/>
      <c r="I118" s="18"/>
      <c r="J118" s="18"/>
      <c r="K118" s="18"/>
      <c r="L118" s="18"/>
      <c r="M118" s="18"/>
    </row>
    <row r="119" spans="1:13" s="19" customFormat="1" ht="29.25" customHeight="1" hidden="1">
      <c r="A119" s="181"/>
      <c r="B119" s="16" t="s">
        <v>101</v>
      </c>
      <c r="C119" s="13">
        <f>SUM(D119:F119)</f>
        <v>0</v>
      </c>
      <c r="D119" s="17">
        <v>0</v>
      </c>
      <c r="E119" s="17">
        <v>0</v>
      </c>
      <c r="F119" s="17">
        <v>0</v>
      </c>
      <c r="G119" s="18"/>
      <c r="H119" s="18"/>
      <c r="I119" s="18"/>
      <c r="J119" s="18"/>
      <c r="K119" s="18"/>
      <c r="L119" s="18"/>
      <c r="M119" s="18"/>
    </row>
    <row r="120" spans="1:13" s="19" customFormat="1" ht="29.25" customHeight="1">
      <c r="A120" s="181"/>
      <c r="B120" s="16" t="s">
        <v>75</v>
      </c>
      <c r="C120" s="13">
        <f>SUM(D120:F120)</f>
        <v>0.6900000000000001</v>
      </c>
      <c r="D120" s="17">
        <v>0.23</v>
      </c>
      <c r="E120" s="17">
        <v>0.23</v>
      </c>
      <c r="F120" s="17">
        <v>0.23</v>
      </c>
      <c r="G120" s="18"/>
      <c r="H120" s="18"/>
      <c r="I120" s="18"/>
      <c r="J120" s="18"/>
      <c r="K120" s="18"/>
      <c r="L120" s="18"/>
      <c r="M120" s="18"/>
    </row>
    <row r="121" spans="1:13" s="19" customFormat="1" ht="24" customHeight="1">
      <c r="A121" s="181" t="s">
        <v>30</v>
      </c>
      <c r="B121" s="12" t="s">
        <v>51</v>
      </c>
      <c r="C121" s="13">
        <f t="shared" si="8"/>
        <v>0.063</v>
      </c>
      <c r="D121" s="14">
        <f>D122</f>
        <v>0.021</v>
      </c>
      <c r="E121" s="14">
        <f>E122</f>
        <v>0.021</v>
      </c>
      <c r="F121" s="14">
        <f>F122</f>
        <v>0.021</v>
      </c>
      <c r="G121" s="18"/>
      <c r="H121" s="18"/>
      <c r="I121" s="18"/>
      <c r="J121" s="18"/>
      <c r="K121" s="18"/>
      <c r="L121" s="18"/>
      <c r="M121" s="18"/>
    </row>
    <row r="122" spans="1:13" s="19" customFormat="1" ht="26.25" customHeight="1">
      <c r="A122" s="181"/>
      <c r="B122" s="16" t="s">
        <v>101</v>
      </c>
      <c r="C122" s="13">
        <f t="shared" si="8"/>
        <v>0.063</v>
      </c>
      <c r="D122" s="17">
        <v>0.021</v>
      </c>
      <c r="E122" s="17">
        <v>0.021</v>
      </c>
      <c r="F122" s="17">
        <v>0.021</v>
      </c>
      <c r="G122" s="18"/>
      <c r="H122" s="18"/>
      <c r="I122" s="18"/>
      <c r="J122" s="18"/>
      <c r="K122" s="18"/>
      <c r="L122" s="18"/>
      <c r="M122" s="18"/>
    </row>
    <row r="123" spans="1:13" s="19" customFormat="1" ht="27.75" customHeight="1">
      <c r="A123" s="181" t="s">
        <v>96</v>
      </c>
      <c r="B123" s="12" t="s">
        <v>51</v>
      </c>
      <c r="C123" s="13">
        <f t="shared" si="8"/>
        <v>0.006</v>
      </c>
      <c r="D123" s="14">
        <f>D124</f>
        <v>0.002</v>
      </c>
      <c r="E123" s="14">
        <f>E124</f>
        <v>0.002</v>
      </c>
      <c r="F123" s="14">
        <f>F124</f>
        <v>0.002</v>
      </c>
      <c r="G123" s="18"/>
      <c r="H123" s="18"/>
      <c r="I123" s="18"/>
      <c r="J123" s="18"/>
      <c r="K123" s="18"/>
      <c r="L123" s="18"/>
      <c r="M123" s="18"/>
    </row>
    <row r="124" spans="1:13" s="19" customFormat="1" ht="24" customHeight="1">
      <c r="A124" s="181"/>
      <c r="B124" s="16" t="s">
        <v>101</v>
      </c>
      <c r="C124" s="13">
        <f t="shared" si="8"/>
        <v>0.006</v>
      </c>
      <c r="D124" s="17">
        <v>0.002</v>
      </c>
      <c r="E124" s="17">
        <v>0.002</v>
      </c>
      <c r="F124" s="17">
        <v>0.002</v>
      </c>
      <c r="G124" s="18"/>
      <c r="H124" s="18"/>
      <c r="I124" s="18"/>
      <c r="J124" s="18"/>
      <c r="K124" s="18"/>
      <c r="L124" s="18"/>
      <c r="M124" s="18"/>
    </row>
    <row r="125" spans="1:13" s="19" customFormat="1" ht="22.5" customHeight="1" hidden="1">
      <c r="A125" s="193" t="s">
        <v>122</v>
      </c>
      <c r="B125" s="12" t="s">
        <v>51</v>
      </c>
      <c r="C125" s="13">
        <f>SUM(D125:F125)</f>
        <v>0</v>
      </c>
      <c r="D125" s="17"/>
      <c r="E125" s="17"/>
      <c r="F125" s="17"/>
      <c r="G125" s="15"/>
      <c r="H125" s="18"/>
      <c r="I125" s="18"/>
      <c r="J125" s="18"/>
      <c r="K125" s="18"/>
      <c r="L125" s="18"/>
      <c r="M125" s="18"/>
    </row>
    <row r="126" spans="1:13" s="19" customFormat="1" ht="22.5" customHeight="1" hidden="1">
      <c r="A126" s="195"/>
      <c r="B126" s="16" t="s">
        <v>75</v>
      </c>
      <c r="C126" s="13">
        <f>SUM(D126:F126)</f>
        <v>0</v>
      </c>
      <c r="D126" s="17"/>
      <c r="E126" s="17"/>
      <c r="F126" s="17"/>
      <c r="G126" s="15"/>
      <c r="H126" s="18"/>
      <c r="I126" s="18"/>
      <c r="J126" s="18"/>
      <c r="K126" s="18"/>
      <c r="L126" s="18"/>
      <c r="M126" s="18"/>
    </row>
    <row r="127" spans="1:13" s="19" customFormat="1" ht="22.5" customHeight="1" hidden="1">
      <c r="A127" s="193" t="s">
        <v>123</v>
      </c>
      <c r="B127" s="12" t="s">
        <v>51</v>
      </c>
      <c r="C127" s="13">
        <f>SUM(D127:F127)</f>
        <v>0</v>
      </c>
      <c r="D127" s="17"/>
      <c r="E127" s="17"/>
      <c r="F127" s="17"/>
      <c r="G127" s="15"/>
      <c r="H127" s="18"/>
      <c r="I127" s="18"/>
      <c r="J127" s="18"/>
      <c r="K127" s="18"/>
      <c r="L127" s="18"/>
      <c r="M127" s="18"/>
    </row>
    <row r="128" spans="1:13" s="19" customFormat="1" ht="22.5" customHeight="1" hidden="1">
      <c r="A128" s="195"/>
      <c r="B128" s="16" t="s">
        <v>75</v>
      </c>
      <c r="C128" s="13">
        <f>SUM(D128:F128)</f>
        <v>0</v>
      </c>
      <c r="D128" s="17"/>
      <c r="E128" s="17"/>
      <c r="F128" s="17"/>
      <c r="G128" s="15"/>
      <c r="H128" s="18"/>
      <c r="I128" s="18"/>
      <c r="J128" s="18"/>
      <c r="K128" s="18"/>
      <c r="L128" s="18"/>
      <c r="M128" s="18"/>
    </row>
    <row r="129" spans="1:13" s="23" customFormat="1" ht="22.5" customHeight="1">
      <c r="A129" s="182" t="s">
        <v>110</v>
      </c>
      <c r="B129" s="156" t="s">
        <v>51</v>
      </c>
      <c r="C129" s="20">
        <f>SUM(D129:F129)</f>
        <v>8.459</v>
      </c>
      <c r="D129" s="21">
        <f>SUM(D130:D132)</f>
        <v>2.753</v>
      </c>
      <c r="E129" s="21">
        <f>SUM(E130:E132)</f>
        <v>2.8529999999999998</v>
      </c>
      <c r="F129" s="21">
        <f>SUM(F130:F132)</f>
        <v>2.8529999999999998</v>
      </c>
      <c r="G129" s="22"/>
      <c r="H129" s="22"/>
      <c r="I129" s="22"/>
      <c r="J129" s="22"/>
      <c r="K129" s="22"/>
      <c r="L129" s="22"/>
      <c r="M129" s="22"/>
    </row>
    <row r="130" spans="1:13" s="23" customFormat="1" ht="22.5" customHeight="1">
      <c r="A130" s="182"/>
      <c r="B130" s="156" t="s">
        <v>101</v>
      </c>
      <c r="C130" s="20">
        <f>SUM(D130:F130)</f>
        <v>0.9690000000000001</v>
      </c>
      <c r="D130" s="37">
        <f>D116+D119+D122+D124</f>
        <v>0.323</v>
      </c>
      <c r="E130" s="37">
        <f>E116+E119+E122+E124</f>
        <v>0.323</v>
      </c>
      <c r="F130" s="37">
        <f>F116+F119+F122+F124</f>
        <v>0.323</v>
      </c>
      <c r="G130" s="22"/>
      <c r="H130" s="22"/>
      <c r="I130" s="22"/>
      <c r="J130" s="22"/>
      <c r="K130" s="22"/>
      <c r="L130" s="22"/>
      <c r="M130" s="22"/>
    </row>
    <row r="131" spans="1:13" s="23" customFormat="1" ht="22.5" customHeight="1">
      <c r="A131" s="182"/>
      <c r="B131" s="156" t="s">
        <v>109</v>
      </c>
      <c r="C131" s="20">
        <f>SUM(D131:F131)</f>
        <v>6.8</v>
      </c>
      <c r="D131" s="37">
        <f>D117</f>
        <v>2.2</v>
      </c>
      <c r="E131" s="37">
        <f>E117</f>
        <v>2.3</v>
      </c>
      <c r="F131" s="37">
        <f>F117</f>
        <v>2.3</v>
      </c>
      <c r="G131" s="22"/>
      <c r="H131" s="22"/>
      <c r="I131" s="22"/>
      <c r="J131" s="22"/>
      <c r="K131" s="22"/>
      <c r="L131" s="22"/>
      <c r="M131" s="22"/>
    </row>
    <row r="132" spans="1:13" s="23" customFormat="1" ht="26.25" customHeight="1">
      <c r="A132" s="182"/>
      <c r="B132" s="155" t="s">
        <v>75</v>
      </c>
      <c r="C132" s="20">
        <f>SUM(D132:F132)</f>
        <v>0.6900000000000001</v>
      </c>
      <c r="D132" s="37">
        <f>D120</f>
        <v>0.23</v>
      </c>
      <c r="E132" s="37">
        <f>E120</f>
        <v>0.23</v>
      </c>
      <c r="F132" s="37">
        <f>F120</f>
        <v>0.23</v>
      </c>
      <c r="G132" s="22"/>
      <c r="H132" s="22"/>
      <c r="I132" s="22"/>
      <c r="J132" s="22"/>
      <c r="K132" s="22"/>
      <c r="L132" s="22"/>
      <c r="M132" s="22"/>
    </row>
    <row r="133" spans="1:13" s="19" customFormat="1" ht="22.5" customHeight="1" hidden="1">
      <c r="A133" s="183" t="s">
        <v>76</v>
      </c>
      <c r="B133" s="183"/>
      <c r="C133" s="183"/>
      <c r="D133" s="183"/>
      <c r="E133" s="183"/>
      <c r="F133" s="183"/>
      <c r="G133" s="18"/>
      <c r="H133" s="18"/>
      <c r="I133" s="18"/>
      <c r="J133" s="18"/>
      <c r="K133" s="18"/>
      <c r="L133" s="18"/>
      <c r="M133" s="18"/>
    </row>
    <row r="134" spans="1:13" s="19" customFormat="1" ht="22.5" customHeight="1" hidden="1">
      <c r="A134" s="187" t="s">
        <v>124</v>
      </c>
      <c r="B134" s="27" t="s">
        <v>51</v>
      </c>
      <c r="C134" s="13"/>
      <c r="D134" s="14"/>
      <c r="E134" s="14"/>
      <c r="F134" s="14"/>
      <c r="G134" s="18"/>
      <c r="H134" s="18"/>
      <c r="I134" s="18"/>
      <c r="J134" s="18"/>
      <c r="K134" s="18"/>
      <c r="L134" s="18"/>
      <c r="M134" s="18"/>
    </row>
    <row r="135" spans="1:13" s="19" customFormat="1" ht="22.5" customHeight="1" hidden="1">
      <c r="A135" s="188"/>
      <c r="B135" s="7" t="s">
        <v>75</v>
      </c>
      <c r="C135" s="13"/>
      <c r="D135" s="17"/>
      <c r="E135" s="17"/>
      <c r="F135" s="17"/>
      <c r="G135" s="18"/>
      <c r="H135" s="18"/>
      <c r="I135" s="18"/>
      <c r="J135" s="18"/>
      <c r="K135" s="18"/>
      <c r="L135" s="18"/>
      <c r="M135" s="18"/>
    </row>
    <row r="136" spans="1:13" s="19" customFormat="1" ht="22.5" customHeight="1" hidden="1">
      <c r="A136" s="187" t="s">
        <v>111</v>
      </c>
      <c r="B136" s="27" t="s">
        <v>51</v>
      </c>
      <c r="C136" s="13"/>
      <c r="D136" s="14"/>
      <c r="E136" s="14"/>
      <c r="F136" s="14"/>
      <c r="G136" s="18"/>
      <c r="H136" s="18"/>
      <c r="I136" s="18"/>
      <c r="J136" s="18"/>
      <c r="K136" s="18"/>
      <c r="L136" s="18"/>
      <c r="M136" s="18"/>
    </row>
    <row r="137" spans="1:13" s="19" customFormat="1" ht="22.5" customHeight="1" hidden="1">
      <c r="A137" s="188"/>
      <c r="B137" s="7" t="s">
        <v>75</v>
      </c>
      <c r="C137" s="13"/>
      <c r="D137" s="17"/>
      <c r="E137" s="17"/>
      <c r="F137" s="17"/>
      <c r="G137" s="18"/>
      <c r="H137" s="18"/>
      <c r="I137" s="18"/>
      <c r="J137" s="18"/>
      <c r="K137" s="18"/>
      <c r="L137" s="18"/>
      <c r="M137" s="18"/>
    </row>
    <row r="138" spans="1:13" s="19" customFormat="1" ht="22.5" customHeight="1" hidden="1">
      <c r="A138" s="193" t="s">
        <v>120</v>
      </c>
      <c r="B138" s="12" t="s">
        <v>51</v>
      </c>
      <c r="C138" s="13"/>
      <c r="D138" s="17"/>
      <c r="E138" s="17"/>
      <c r="F138" s="17"/>
      <c r="G138" s="15"/>
      <c r="H138" s="18"/>
      <c r="I138" s="18"/>
      <c r="J138" s="18"/>
      <c r="K138" s="18"/>
      <c r="L138" s="18"/>
      <c r="M138" s="18"/>
    </row>
    <row r="139" spans="1:13" s="19" customFormat="1" ht="22.5" customHeight="1" hidden="1">
      <c r="A139" s="195"/>
      <c r="B139" s="16" t="s">
        <v>75</v>
      </c>
      <c r="C139" s="13"/>
      <c r="D139" s="17"/>
      <c r="E139" s="17"/>
      <c r="F139" s="17"/>
      <c r="G139" s="15"/>
      <c r="H139" s="18"/>
      <c r="I139" s="18"/>
      <c r="J139" s="18"/>
      <c r="K139" s="18"/>
      <c r="L139" s="18"/>
      <c r="M139" s="18"/>
    </row>
    <row r="140" spans="1:13" s="19" customFormat="1" ht="22.5" customHeight="1" hidden="1">
      <c r="A140" s="193" t="s">
        <v>121</v>
      </c>
      <c r="B140" s="12" t="s">
        <v>51</v>
      </c>
      <c r="C140" s="13"/>
      <c r="D140" s="17"/>
      <c r="E140" s="17"/>
      <c r="F140" s="17"/>
      <c r="G140" s="15"/>
      <c r="H140" s="18"/>
      <c r="I140" s="18"/>
      <c r="J140" s="18"/>
      <c r="K140" s="18"/>
      <c r="L140" s="18"/>
      <c r="M140" s="18"/>
    </row>
    <row r="141" spans="1:13" s="19" customFormat="1" ht="22.5" customHeight="1" hidden="1">
      <c r="A141" s="195"/>
      <c r="B141" s="16" t="s">
        <v>75</v>
      </c>
      <c r="C141" s="13"/>
      <c r="D141" s="17"/>
      <c r="E141" s="17"/>
      <c r="F141" s="17"/>
      <c r="G141" s="15"/>
      <c r="H141" s="18"/>
      <c r="I141" s="18"/>
      <c r="J141" s="18"/>
      <c r="K141" s="18"/>
      <c r="L141" s="18"/>
      <c r="M141" s="18"/>
    </row>
    <row r="142" spans="1:13" s="23" customFormat="1" ht="22.5" customHeight="1" hidden="1">
      <c r="A142" s="204" t="s">
        <v>112</v>
      </c>
      <c r="B142" s="154" t="s">
        <v>51</v>
      </c>
      <c r="C142" s="20"/>
      <c r="D142" s="21"/>
      <c r="E142" s="21"/>
      <c r="F142" s="21"/>
      <c r="G142" s="22"/>
      <c r="H142" s="22"/>
      <c r="I142" s="22"/>
      <c r="J142" s="22"/>
      <c r="K142" s="22"/>
      <c r="L142" s="22"/>
      <c r="M142" s="22"/>
    </row>
    <row r="143" spans="1:13" s="23" customFormat="1" ht="22.5" customHeight="1" hidden="1">
      <c r="A143" s="204"/>
      <c r="B143" s="26" t="s">
        <v>75</v>
      </c>
      <c r="C143" s="20"/>
      <c r="D143" s="37"/>
      <c r="E143" s="37"/>
      <c r="F143" s="37"/>
      <c r="G143" s="22"/>
      <c r="H143" s="22"/>
      <c r="I143" s="22"/>
      <c r="J143" s="22"/>
      <c r="K143" s="22"/>
      <c r="L143" s="22"/>
      <c r="M143" s="22"/>
    </row>
    <row r="144" spans="1:13" s="19" customFormat="1" ht="22.5" customHeight="1">
      <c r="A144" s="183" t="s">
        <v>33</v>
      </c>
      <c r="B144" s="183"/>
      <c r="C144" s="183"/>
      <c r="D144" s="183"/>
      <c r="E144" s="183"/>
      <c r="F144" s="183"/>
      <c r="G144" s="18"/>
      <c r="H144" s="18"/>
      <c r="I144" s="18"/>
      <c r="J144" s="18"/>
      <c r="K144" s="18"/>
      <c r="L144" s="18"/>
      <c r="M144" s="18"/>
    </row>
    <row r="145" spans="1:13" s="19" customFormat="1" ht="45" customHeight="1">
      <c r="A145" s="184" t="s">
        <v>163</v>
      </c>
      <c r="B145" s="27" t="s">
        <v>51</v>
      </c>
      <c r="C145" s="13">
        <f aca="true" t="shared" si="9" ref="C145:C158">SUM(D145:F145)</f>
        <v>1.3</v>
      </c>
      <c r="D145" s="14">
        <f>SUM(D146:D147)</f>
        <v>0.55</v>
      </c>
      <c r="E145" s="14">
        <f>SUM(E146:E147)</f>
        <v>0.75</v>
      </c>
      <c r="F145" s="14">
        <f>SUM(F146:F147)</f>
        <v>0</v>
      </c>
      <c r="G145" s="18"/>
      <c r="H145" s="18"/>
      <c r="I145" s="18"/>
      <c r="J145" s="18"/>
      <c r="K145" s="18"/>
      <c r="L145" s="18"/>
      <c r="M145" s="18"/>
    </row>
    <row r="146" spans="1:13" s="19" customFormat="1" ht="40.5" customHeight="1">
      <c r="A146" s="184"/>
      <c r="B146" s="28" t="s">
        <v>101</v>
      </c>
      <c r="C146" s="13">
        <f t="shared" si="9"/>
        <v>1.3</v>
      </c>
      <c r="D146" s="17">
        <v>0.55</v>
      </c>
      <c r="E146" s="17">
        <v>0.75</v>
      </c>
      <c r="F146" s="17">
        <v>0</v>
      </c>
      <c r="G146" s="18"/>
      <c r="H146" s="18"/>
      <c r="I146" s="18"/>
      <c r="J146" s="18"/>
      <c r="K146" s="18"/>
      <c r="L146" s="18"/>
      <c r="M146" s="18"/>
    </row>
    <row r="147" spans="1:13" s="19" customFormat="1" ht="34.5" customHeight="1" hidden="1">
      <c r="A147" s="184"/>
      <c r="B147" s="28" t="s">
        <v>109</v>
      </c>
      <c r="C147" s="13">
        <f t="shared" si="9"/>
        <v>0</v>
      </c>
      <c r="D147" s="17"/>
      <c r="E147" s="17"/>
      <c r="F147" s="17"/>
      <c r="G147" s="18"/>
      <c r="H147" s="18"/>
      <c r="I147" s="18"/>
      <c r="J147" s="18"/>
      <c r="K147" s="18"/>
      <c r="L147" s="18"/>
      <c r="M147" s="18"/>
    </row>
    <row r="148" spans="1:13" s="19" customFormat="1" ht="22.5" customHeight="1">
      <c r="A148" s="184" t="s">
        <v>207</v>
      </c>
      <c r="B148" s="27" t="s">
        <v>51</v>
      </c>
      <c r="C148" s="13">
        <f>SUM(D148:F148)</f>
        <v>25</v>
      </c>
      <c r="D148" s="14">
        <v>0</v>
      </c>
      <c r="E148" s="14">
        <f>E149</f>
        <v>0</v>
      </c>
      <c r="F148" s="14">
        <f>F149</f>
        <v>25</v>
      </c>
      <c r="G148" s="18"/>
      <c r="H148" s="18"/>
      <c r="I148" s="18"/>
      <c r="J148" s="18"/>
      <c r="K148" s="18"/>
      <c r="L148" s="18"/>
      <c r="M148" s="18"/>
    </row>
    <row r="149" spans="1:13" s="19" customFormat="1" ht="22.5" customHeight="1">
      <c r="A149" s="184"/>
      <c r="B149" s="16" t="s">
        <v>109</v>
      </c>
      <c r="C149" s="13">
        <f>SUM(D149:F149)</f>
        <v>25</v>
      </c>
      <c r="D149" s="17">
        <v>0</v>
      </c>
      <c r="E149" s="17">
        <v>0</v>
      </c>
      <c r="F149" s="17">
        <v>25</v>
      </c>
      <c r="G149" s="18"/>
      <c r="H149" s="18"/>
      <c r="I149" s="18"/>
      <c r="J149" s="18"/>
      <c r="K149" s="18"/>
      <c r="L149" s="18"/>
      <c r="M149" s="18"/>
    </row>
    <row r="150" spans="1:13" s="19" customFormat="1" ht="22.5" customHeight="1">
      <c r="A150" s="184" t="s">
        <v>64</v>
      </c>
      <c r="B150" s="27" t="s">
        <v>51</v>
      </c>
      <c r="C150" s="13">
        <f>SUM(D150:F150)</f>
        <v>15</v>
      </c>
      <c r="D150" s="14">
        <v>0</v>
      </c>
      <c r="E150" s="14">
        <f>E151</f>
        <v>0</v>
      </c>
      <c r="F150" s="14">
        <f>F151</f>
        <v>15</v>
      </c>
      <c r="G150" s="18"/>
      <c r="H150" s="18"/>
      <c r="I150" s="18"/>
      <c r="J150" s="18"/>
      <c r="K150" s="18"/>
      <c r="L150" s="18"/>
      <c r="M150" s="18"/>
    </row>
    <row r="151" spans="1:13" s="19" customFormat="1" ht="22.5" customHeight="1">
      <c r="A151" s="184"/>
      <c r="B151" s="16" t="s">
        <v>109</v>
      </c>
      <c r="C151" s="13">
        <f>SUM(D151:F151)</f>
        <v>15</v>
      </c>
      <c r="D151" s="17">
        <v>0</v>
      </c>
      <c r="E151" s="17">
        <v>0</v>
      </c>
      <c r="F151" s="17">
        <v>15</v>
      </c>
      <c r="G151" s="18"/>
      <c r="H151" s="18"/>
      <c r="I151" s="18"/>
      <c r="J151" s="18"/>
      <c r="K151" s="18"/>
      <c r="L151" s="18"/>
      <c r="M151" s="18"/>
    </row>
    <row r="152" spans="1:13" s="19" customFormat="1" ht="22.5" customHeight="1" hidden="1">
      <c r="A152" s="184" t="s">
        <v>164</v>
      </c>
      <c r="B152" s="27" t="s">
        <v>51</v>
      </c>
      <c r="C152" s="13">
        <f t="shared" si="9"/>
        <v>0</v>
      </c>
      <c r="D152" s="14">
        <v>0</v>
      </c>
      <c r="E152" s="14">
        <f>E153</f>
        <v>0</v>
      </c>
      <c r="F152" s="14">
        <f>F153</f>
        <v>0</v>
      </c>
      <c r="G152" s="18"/>
      <c r="H152" s="18"/>
      <c r="I152" s="18"/>
      <c r="J152" s="18"/>
      <c r="K152" s="18"/>
      <c r="L152" s="18"/>
      <c r="M152" s="18"/>
    </row>
    <row r="153" spans="1:13" s="19" customFormat="1" ht="22.5" customHeight="1" hidden="1">
      <c r="A153" s="184"/>
      <c r="B153" s="12" t="s">
        <v>109</v>
      </c>
      <c r="C153" s="13">
        <f t="shared" si="9"/>
        <v>0</v>
      </c>
      <c r="D153" s="17">
        <v>0</v>
      </c>
      <c r="E153" s="17">
        <v>0</v>
      </c>
      <c r="F153" s="17">
        <v>0</v>
      </c>
      <c r="G153" s="18"/>
      <c r="H153" s="18"/>
      <c r="I153" s="18"/>
      <c r="J153" s="18"/>
      <c r="K153" s="18"/>
      <c r="L153" s="18"/>
      <c r="M153" s="18"/>
    </row>
    <row r="154" spans="1:13" s="19" customFormat="1" ht="22.5" customHeight="1">
      <c r="A154" s="184" t="s">
        <v>164</v>
      </c>
      <c r="B154" s="27" t="s">
        <v>51</v>
      </c>
      <c r="C154" s="13">
        <f>SUM(D154:F154)</f>
        <v>0.5</v>
      </c>
      <c r="D154" s="14">
        <f>D155</f>
        <v>0.5</v>
      </c>
      <c r="E154" s="14">
        <f>E155</f>
        <v>0</v>
      </c>
      <c r="F154" s="14">
        <f>F155</f>
        <v>0</v>
      </c>
      <c r="G154" s="18"/>
      <c r="H154" s="18"/>
      <c r="I154" s="18"/>
      <c r="J154" s="18"/>
      <c r="K154" s="18"/>
      <c r="L154" s="18"/>
      <c r="M154" s="18"/>
    </row>
    <row r="155" spans="1:13" s="19" customFormat="1" ht="22.5" customHeight="1">
      <c r="A155" s="184"/>
      <c r="B155" s="16" t="s">
        <v>101</v>
      </c>
      <c r="C155" s="13">
        <f>SUM(D155:F155)</f>
        <v>0.5</v>
      </c>
      <c r="D155" s="17">
        <v>0.5</v>
      </c>
      <c r="E155" s="17">
        <v>0</v>
      </c>
      <c r="F155" s="17">
        <v>0</v>
      </c>
      <c r="G155" s="18"/>
      <c r="H155" s="18"/>
      <c r="I155" s="18"/>
      <c r="J155" s="18"/>
      <c r="K155" s="18"/>
      <c r="L155" s="18"/>
      <c r="M155" s="18"/>
    </row>
    <row r="156" spans="1:13" s="23" customFormat="1" ht="22.5" customHeight="1">
      <c r="A156" s="204" t="s">
        <v>114</v>
      </c>
      <c r="B156" s="154" t="s">
        <v>51</v>
      </c>
      <c r="C156" s="20">
        <f t="shared" si="9"/>
        <v>41.8</v>
      </c>
      <c r="D156" s="21">
        <f>SUM(D157:D158)</f>
        <v>1.05</v>
      </c>
      <c r="E156" s="21">
        <f>SUM(E157:E158)</f>
        <v>0.75</v>
      </c>
      <c r="F156" s="21">
        <f>SUM(F157:F158)</f>
        <v>40</v>
      </c>
      <c r="G156" s="22"/>
      <c r="H156" s="22"/>
      <c r="I156" s="22"/>
      <c r="J156" s="22"/>
      <c r="K156" s="22"/>
      <c r="L156" s="22"/>
      <c r="M156" s="22"/>
    </row>
    <row r="157" spans="1:13" s="23" customFormat="1" ht="22.5" customHeight="1">
      <c r="A157" s="204"/>
      <c r="B157" s="154" t="s">
        <v>101</v>
      </c>
      <c r="C157" s="20">
        <f>SUM(D157:F157)</f>
        <v>1.8</v>
      </c>
      <c r="D157" s="37">
        <f>D146+D155</f>
        <v>1.05</v>
      </c>
      <c r="E157" s="37">
        <f>E146+E155</f>
        <v>0.75</v>
      </c>
      <c r="F157" s="37">
        <f>F146+F155</f>
        <v>0</v>
      </c>
      <c r="G157" s="22"/>
      <c r="H157" s="22"/>
      <c r="I157" s="22"/>
      <c r="J157" s="22"/>
      <c r="K157" s="22"/>
      <c r="L157" s="22"/>
      <c r="M157" s="22"/>
    </row>
    <row r="158" spans="1:13" s="23" customFormat="1" ht="22.5" customHeight="1">
      <c r="A158" s="204"/>
      <c r="B158" s="156" t="s">
        <v>109</v>
      </c>
      <c r="C158" s="20">
        <f t="shared" si="9"/>
        <v>40</v>
      </c>
      <c r="D158" s="37">
        <f>D149+D151</f>
        <v>0</v>
      </c>
      <c r="E158" s="37">
        <f>E149+E151</f>
        <v>0</v>
      </c>
      <c r="F158" s="37">
        <f>F149+F151</f>
        <v>40</v>
      </c>
      <c r="G158" s="22"/>
      <c r="H158" s="22"/>
      <c r="I158" s="22"/>
      <c r="J158" s="22"/>
      <c r="K158" s="22"/>
      <c r="L158" s="22"/>
      <c r="M158" s="22"/>
    </row>
    <row r="159" spans="1:13" s="19" customFormat="1" ht="22.5" customHeight="1" hidden="1">
      <c r="A159" s="183" t="s">
        <v>72</v>
      </c>
      <c r="B159" s="183"/>
      <c r="C159" s="183"/>
      <c r="D159" s="183"/>
      <c r="E159" s="183"/>
      <c r="F159" s="183"/>
      <c r="G159" s="18"/>
      <c r="H159" s="18"/>
      <c r="I159" s="18"/>
      <c r="J159" s="18"/>
      <c r="K159" s="18"/>
      <c r="L159" s="18"/>
      <c r="M159" s="18"/>
    </row>
    <row r="160" spans="1:13" s="19" customFormat="1" ht="22.5" customHeight="1" hidden="1">
      <c r="A160" s="184" t="s">
        <v>92</v>
      </c>
      <c r="B160" s="27" t="s">
        <v>51</v>
      </c>
      <c r="C160" s="13"/>
      <c r="D160" s="14"/>
      <c r="E160" s="14"/>
      <c r="F160" s="14"/>
      <c r="G160" s="18"/>
      <c r="H160" s="18"/>
      <c r="I160" s="18"/>
      <c r="J160" s="18"/>
      <c r="K160" s="18"/>
      <c r="L160" s="18"/>
      <c r="M160" s="18"/>
    </row>
    <row r="161" spans="1:13" s="19" customFormat="1" ht="22.5" customHeight="1" hidden="1">
      <c r="A161" s="184"/>
      <c r="B161" s="28" t="s">
        <v>53</v>
      </c>
      <c r="C161" s="13"/>
      <c r="D161" s="17"/>
      <c r="E161" s="17"/>
      <c r="F161" s="17"/>
      <c r="G161" s="18"/>
      <c r="H161" s="18"/>
      <c r="I161" s="18"/>
      <c r="J161" s="18"/>
      <c r="K161" s="18"/>
      <c r="L161" s="18"/>
      <c r="M161" s="18"/>
    </row>
    <row r="162" spans="1:13" s="23" customFormat="1" ht="22.5" customHeight="1" hidden="1">
      <c r="A162" s="204" t="s">
        <v>100</v>
      </c>
      <c r="B162" s="154" t="s">
        <v>51</v>
      </c>
      <c r="C162" s="20"/>
      <c r="D162" s="21"/>
      <c r="E162" s="21"/>
      <c r="F162" s="21"/>
      <c r="G162" s="22"/>
      <c r="H162" s="22"/>
      <c r="I162" s="22"/>
      <c r="J162" s="22"/>
      <c r="K162" s="22"/>
      <c r="L162" s="22"/>
      <c r="M162" s="22"/>
    </row>
    <row r="163" spans="1:13" s="23" customFormat="1" ht="22.5" customHeight="1" hidden="1">
      <c r="A163" s="204"/>
      <c r="B163" s="27" t="s">
        <v>53</v>
      </c>
      <c r="C163" s="20"/>
      <c r="D163" s="21"/>
      <c r="E163" s="21"/>
      <c r="F163" s="21"/>
      <c r="G163" s="22"/>
      <c r="H163" s="22"/>
      <c r="I163" s="22"/>
      <c r="J163" s="22"/>
      <c r="K163" s="22"/>
      <c r="L163" s="22"/>
      <c r="M163" s="22"/>
    </row>
    <row r="164" spans="1:13" s="19" customFormat="1" ht="22.5" customHeight="1">
      <c r="A164" s="183" t="s">
        <v>34</v>
      </c>
      <c r="B164" s="183"/>
      <c r="C164" s="183"/>
      <c r="D164" s="183"/>
      <c r="E164" s="183"/>
      <c r="F164" s="183"/>
      <c r="G164" s="18"/>
      <c r="H164" s="18"/>
      <c r="I164" s="18"/>
      <c r="J164" s="18"/>
      <c r="K164" s="18"/>
      <c r="L164" s="18"/>
      <c r="M164" s="18"/>
    </row>
    <row r="165" spans="1:13" s="19" customFormat="1" ht="22.5" customHeight="1">
      <c r="A165" s="181" t="s">
        <v>35</v>
      </c>
      <c r="B165" s="12" t="s">
        <v>51</v>
      </c>
      <c r="C165" s="13">
        <f aca="true" t="shared" si="10" ref="C165:C196">SUM(D165:F165)</f>
        <v>0.15000000000000002</v>
      </c>
      <c r="D165" s="14">
        <f>D166</f>
        <v>0.05</v>
      </c>
      <c r="E165" s="14">
        <f>E166</f>
        <v>0.05</v>
      </c>
      <c r="F165" s="14">
        <f>F166</f>
        <v>0.05</v>
      </c>
      <c r="G165" s="18"/>
      <c r="H165" s="18"/>
      <c r="I165" s="18"/>
      <c r="J165" s="18"/>
      <c r="K165" s="18"/>
      <c r="L165" s="18"/>
      <c r="M165" s="18"/>
    </row>
    <row r="166" spans="1:13" s="19" customFormat="1" ht="22.5" customHeight="1">
      <c r="A166" s="181"/>
      <c r="B166" s="16" t="s">
        <v>78</v>
      </c>
      <c r="C166" s="13">
        <f>SUM(D166:F166)</f>
        <v>0.15000000000000002</v>
      </c>
      <c r="D166" s="17">
        <v>0.05</v>
      </c>
      <c r="E166" s="17">
        <v>0.05</v>
      </c>
      <c r="F166" s="17">
        <v>0.05</v>
      </c>
      <c r="G166" s="18"/>
      <c r="H166" s="18"/>
      <c r="I166" s="18"/>
      <c r="J166" s="18"/>
      <c r="K166" s="18"/>
      <c r="L166" s="18"/>
      <c r="M166" s="18"/>
    </row>
    <row r="167" spans="1:13" s="19" customFormat="1" ht="22.5" customHeight="1">
      <c r="A167" s="181" t="s">
        <v>36</v>
      </c>
      <c r="B167" s="12" t="s">
        <v>51</v>
      </c>
      <c r="C167" s="13">
        <f t="shared" si="10"/>
        <v>0.7</v>
      </c>
      <c r="D167" s="14">
        <f>D168</f>
        <v>0.2</v>
      </c>
      <c r="E167" s="14">
        <f>E168</f>
        <v>0.25</v>
      </c>
      <c r="F167" s="14">
        <f>F168</f>
        <v>0.25</v>
      </c>
      <c r="G167" s="18"/>
      <c r="H167" s="18"/>
      <c r="I167" s="18"/>
      <c r="J167" s="18"/>
      <c r="K167" s="18"/>
      <c r="L167" s="18"/>
      <c r="M167" s="18"/>
    </row>
    <row r="168" spans="1:13" s="19" customFormat="1" ht="24" customHeight="1">
      <c r="A168" s="181"/>
      <c r="B168" s="16" t="s">
        <v>78</v>
      </c>
      <c r="C168" s="13">
        <f>SUM(D168:F168)</f>
        <v>0.7</v>
      </c>
      <c r="D168" s="17">
        <v>0.2</v>
      </c>
      <c r="E168" s="17">
        <v>0.25</v>
      </c>
      <c r="F168" s="17">
        <v>0.25</v>
      </c>
      <c r="G168" s="18"/>
      <c r="H168" s="18"/>
      <c r="I168" s="18"/>
      <c r="J168" s="18"/>
      <c r="K168" s="18"/>
      <c r="L168" s="18"/>
      <c r="M168" s="18"/>
    </row>
    <row r="169" spans="1:13" s="19" customFormat="1" ht="28.5" customHeight="1">
      <c r="A169" s="181" t="s">
        <v>37</v>
      </c>
      <c r="B169" s="12" t="s">
        <v>51</v>
      </c>
      <c r="C169" s="13">
        <f t="shared" si="10"/>
        <v>0.8999999999999999</v>
      </c>
      <c r="D169" s="14">
        <f>D170</f>
        <v>0.3</v>
      </c>
      <c r="E169" s="14">
        <f>E170</f>
        <v>0.3</v>
      </c>
      <c r="F169" s="14">
        <f>F170</f>
        <v>0.3</v>
      </c>
      <c r="G169" s="18"/>
      <c r="H169" s="18"/>
      <c r="I169" s="18"/>
      <c r="J169" s="18"/>
      <c r="K169" s="18"/>
      <c r="L169" s="18"/>
      <c r="M169" s="18"/>
    </row>
    <row r="170" spans="1:13" s="19" customFormat="1" ht="22.5" customHeight="1">
      <c r="A170" s="181"/>
      <c r="B170" s="16" t="s">
        <v>78</v>
      </c>
      <c r="C170" s="13">
        <f>SUM(D170:F170)</f>
        <v>0.8999999999999999</v>
      </c>
      <c r="D170" s="17">
        <v>0.3</v>
      </c>
      <c r="E170" s="17">
        <v>0.3</v>
      </c>
      <c r="F170" s="17">
        <v>0.3</v>
      </c>
      <c r="G170" s="18"/>
      <c r="H170" s="18"/>
      <c r="I170" s="18"/>
      <c r="J170" s="18"/>
      <c r="K170" s="18"/>
      <c r="L170" s="18"/>
      <c r="M170" s="18"/>
    </row>
    <row r="171" spans="1:13" s="19" customFormat="1" ht="32.25" customHeight="1">
      <c r="A171" s="181" t="s">
        <v>97</v>
      </c>
      <c r="B171" s="12" t="s">
        <v>51</v>
      </c>
      <c r="C171" s="13">
        <f t="shared" si="10"/>
        <v>0.06</v>
      </c>
      <c r="D171" s="14">
        <f>D172</f>
        <v>0.02</v>
      </c>
      <c r="E171" s="14">
        <f>E172</f>
        <v>0.02</v>
      </c>
      <c r="F171" s="14">
        <f>F172</f>
        <v>0.02</v>
      </c>
      <c r="G171" s="18"/>
      <c r="H171" s="18"/>
      <c r="I171" s="18"/>
      <c r="J171" s="18"/>
      <c r="K171" s="18"/>
      <c r="L171" s="18"/>
      <c r="M171" s="18"/>
    </row>
    <row r="172" spans="1:13" s="19" customFormat="1" ht="30" customHeight="1">
      <c r="A172" s="181"/>
      <c r="B172" s="16" t="s">
        <v>78</v>
      </c>
      <c r="C172" s="13">
        <f>SUM(D172:F172)</f>
        <v>0.06</v>
      </c>
      <c r="D172" s="17">
        <v>0.02</v>
      </c>
      <c r="E172" s="17">
        <v>0.02</v>
      </c>
      <c r="F172" s="17">
        <v>0.02</v>
      </c>
      <c r="G172" s="18"/>
      <c r="H172" s="18"/>
      <c r="I172" s="18"/>
      <c r="J172" s="18"/>
      <c r="K172" s="18"/>
      <c r="L172" s="18"/>
      <c r="M172" s="18"/>
    </row>
    <row r="173" spans="1:13" s="19" customFormat="1" ht="22.5" customHeight="1">
      <c r="A173" s="181" t="s">
        <v>39</v>
      </c>
      <c r="B173" s="12" t="s">
        <v>51</v>
      </c>
      <c r="C173" s="13">
        <f t="shared" si="10"/>
        <v>0.18</v>
      </c>
      <c r="D173" s="14">
        <f>D174</f>
        <v>0.06</v>
      </c>
      <c r="E173" s="14">
        <f>E174</f>
        <v>0.06</v>
      </c>
      <c r="F173" s="14">
        <f>F174</f>
        <v>0.06</v>
      </c>
      <c r="G173" s="18"/>
      <c r="H173" s="18"/>
      <c r="I173" s="18"/>
      <c r="J173" s="18"/>
      <c r="K173" s="18"/>
      <c r="L173" s="18"/>
      <c r="M173" s="18"/>
    </row>
    <row r="174" spans="1:13" s="19" customFormat="1" ht="22.5" customHeight="1">
      <c r="A174" s="181"/>
      <c r="B174" s="16" t="s">
        <v>78</v>
      </c>
      <c r="C174" s="13">
        <f t="shared" si="10"/>
        <v>0.18</v>
      </c>
      <c r="D174" s="17">
        <v>0.06</v>
      </c>
      <c r="E174" s="17">
        <v>0.06</v>
      </c>
      <c r="F174" s="17">
        <v>0.06</v>
      </c>
      <c r="G174" s="18"/>
      <c r="H174" s="18"/>
      <c r="I174" s="18"/>
      <c r="J174" s="18"/>
      <c r="K174" s="18"/>
      <c r="L174" s="18"/>
      <c r="M174" s="18"/>
    </row>
    <row r="175" spans="1:13" s="19" customFormat="1" ht="22.5" customHeight="1">
      <c r="A175" s="181" t="s">
        <v>205</v>
      </c>
      <c r="B175" s="12" t="s">
        <v>51</v>
      </c>
      <c r="C175" s="13">
        <f>SUM(D175:F175)</f>
        <v>0.18</v>
      </c>
      <c r="D175" s="14">
        <f>D176</f>
        <v>0.06</v>
      </c>
      <c r="E175" s="14">
        <f>E176</f>
        <v>0.06</v>
      </c>
      <c r="F175" s="14">
        <f>F176</f>
        <v>0.06</v>
      </c>
      <c r="G175" s="18"/>
      <c r="H175" s="18"/>
      <c r="I175" s="18"/>
      <c r="J175" s="18"/>
      <c r="K175" s="18"/>
      <c r="L175" s="18"/>
      <c r="M175" s="18"/>
    </row>
    <row r="176" spans="1:13" s="19" customFormat="1" ht="22.5" customHeight="1">
      <c r="A176" s="181"/>
      <c r="B176" s="16" t="s">
        <v>78</v>
      </c>
      <c r="C176" s="13">
        <f>SUM(D176:F176)</f>
        <v>0.18</v>
      </c>
      <c r="D176" s="17">
        <v>0.06</v>
      </c>
      <c r="E176" s="17">
        <v>0.06</v>
      </c>
      <c r="F176" s="17">
        <v>0.06</v>
      </c>
      <c r="G176" s="18"/>
      <c r="H176" s="18"/>
      <c r="I176" s="18"/>
      <c r="J176" s="18"/>
      <c r="K176" s="18"/>
      <c r="L176" s="18"/>
      <c r="M176" s="18"/>
    </row>
    <row r="177" spans="1:13" s="19" customFormat="1" ht="22.5" customHeight="1">
      <c r="A177" s="181" t="s">
        <v>40</v>
      </c>
      <c r="B177" s="12" t="s">
        <v>51</v>
      </c>
      <c r="C177" s="13">
        <f t="shared" si="10"/>
        <v>4.9</v>
      </c>
      <c r="D177" s="14">
        <f>D178</f>
        <v>1.5</v>
      </c>
      <c r="E177" s="14">
        <f>E178</f>
        <v>1.7</v>
      </c>
      <c r="F177" s="14">
        <f>F178</f>
        <v>1.7</v>
      </c>
      <c r="G177" s="18"/>
      <c r="H177" s="18"/>
      <c r="I177" s="18"/>
      <c r="J177" s="18"/>
      <c r="K177" s="18"/>
      <c r="L177" s="18"/>
      <c r="M177" s="18"/>
    </row>
    <row r="178" spans="1:13" s="19" customFormat="1" ht="22.5" customHeight="1">
      <c r="A178" s="181"/>
      <c r="B178" s="16" t="s">
        <v>78</v>
      </c>
      <c r="C178" s="13">
        <f t="shared" si="10"/>
        <v>4.9</v>
      </c>
      <c r="D178" s="17">
        <v>1.5</v>
      </c>
      <c r="E178" s="17">
        <v>1.7</v>
      </c>
      <c r="F178" s="17">
        <v>1.7</v>
      </c>
      <c r="G178" s="18"/>
      <c r="H178" s="18"/>
      <c r="I178" s="18"/>
      <c r="J178" s="18"/>
      <c r="K178" s="18"/>
      <c r="L178" s="18"/>
      <c r="M178" s="18"/>
    </row>
    <row r="179" spans="1:13" s="19" customFormat="1" ht="22.5" customHeight="1">
      <c r="A179" s="181" t="s">
        <v>203</v>
      </c>
      <c r="B179" s="12" t="s">
        <v>51</v>
      </c>
      <c r="C179" s="13">
        <f>SUM(D179:F179)</f>
        <v>0.24</v>
      </c>
      <c r="D179" s="14">
        <f>D180</f>
        <v>0.08</v>
      </c>
      <c r="E179" s="14">
        <f>E180</f>
        <v>0.08</v>
      </c>
      <c r="F179" s="14">
        <f>F180</f>
        <v>0.08</v>
      </c>
      <c r="G179" s="18"/>
      <c r="H179" s="18"/>
      <c r="I179" s="18"/>
      <c r="J179" s="18"/>
      <c r="K179" s="18"/>
      <c r="L179" s="18"/>
      <c r="M179" s="18"/>
    </row>
    <row r="180" spans="1:13" s="19" customFormat="1" ht="22.5" customHeight="1">
      <c r="A180" s="181"/>
      <c r="B180" s="16" t="s">
        <v>78</v>
      </c>
      <c r="C180" s="13">
        <f>SUM(D180:F180)</f>
        <v>0.24</v>
      </c>
      <c r="D180" s="17">
        <v>0.08</v>
      </c>
      <c r="E180" s="17">
        <v>0.08</v>
      </c>
      <c r="F180" s="17">
        <v>0.08</v>
      </c>
      <c r="G180" s="18"/>
      <c r="H180" s="18"/>
      <c r="I180" s="18"/>
      <c r="J180" s="18"/>
      <c r="K180" s="18"/>
      <c r="L180" s="18"/>
      <c r="M180" s="18"/>
    </row>
    <row r="181" spans="1:13" s="19" customFormat="1" ht="22.5" customHeight="1">
      <c r="A181" s="181" t="s">
        <v>204</v>
      </c>
      <c r="B181" s="12" t="s">
        <v>51</v>
      </c>
      <c r="C181" s="13">
        <f>SUM(D181:F181)</f>
        <v>0.045</v>
      </c>
      <c r="D181" s="14">
        <f>D182</f>
        <v>0.015</v>
      </c>
      <c r="E181" s="14">
        <f>E182</f>
        <v>0.015</v>
      </c>
      <c r="F181" s="14">
        <f>F182</f>
        <v>0.015</v>
      </c>
      <c r="G181" s="18"/>
      <c r="H181" s="18"/>
      <c r="I181" s="18"/>
      <c r="J181" s="18"/>
      <c r="K181" s="18"/>
      <c r="L181" s="18"/>
      <c r="M181" s="18"/>
    </row>
    <row r="182" spans="1:13" s="19" customFormat="1" ht="22.5" customHeight="1">
      <c r="A182" s="181"/>
      <c r="B182" s="16" t="s">
        <v>78</v>
      </c>
      <c r="C182" s="13">
        <f>SUM(D182:F182)</f>
        <v>0.045</v>
      </c>
      <c r="D182" s="17">
        <v>0.015</v>
      </c>
      <c r="E182" s="17">
        <v>0.015</v>
      </c>
      <c r="F182" s="17">
        <v>0.015</v>
      </c>
      <c r="G182" s="18"/>
      <c r="H182" s="18"/>
      <c r="I182" s="18"/>
      <c r="J182" s="18"/>
      <c r="K182" s="18"/>
      <c r="L182" s="18"/>
      <c r="M182" s="18"/>
    </row>
    <row r="183" spans="1:13" s="19" customFormat="1" ht="22.5" customHeight="1">
      <c r="A183" s="181" t="s">
        <v>41</v>
      </c>
      <c r="B183" s="12" t="s">
        <v>51</v>
      </c>
      <c r="C183" s="13">
        <f t="shared" si="10"/>
        <v>0.14</v>
      </c>
      <c r="D183" s="14">
        <f>D184</f>
        <v>0.04</v>
      </c>
      <c r="E183" s="14">
        <f>E184</f>
        <v>0.05</v>
      </c>
      <c r="F183" s="14">
        <f>F184</f>
        <v>0.05</v>
      </c>
      <c r="G183" s="18"/>
      <c r="H183" s="18"/>
      <c r="I183" s="18"/>
      <c r="J183" s="18"/>
      <c r="K183" s="18"/>
      <c r="L183" s="18"/>
      <c r="M183" s="18"/>
    </row>
    <row r="184" spans="1:13" s="19" customFormat="1" ht="22.5" customHeight="1">
      <c r="A184" s="181"/>
      <c r="B184" s="16" t="s">
        <v>78</v>
      </c>
      <c r="C184" s="13">
        <f t="shared" si="10"/>
        <v>0.14</v>
      </c>
      <c r="D184" s="17">
        <v>0.04</v>
      </c>
      <c r="E184" s="17">
        <v>0.05</v>
      </c>
      <c r="F184" s="17">
        <v>0.05</v>
      </c>
      <c r="G184" s="18"/>
      <c r="H184" s="18"/>
      <c r="I184" s="18"/>
      <c r="J184" s="18"/>
      <c r="K184" s="18"/>
      <c r="L184" s="18"/>
      <c r="M184" s="18"/>
    </row>
    <row r="185" spans="1:13" s="19" customFormat="1" ht="22.5" customHeight="1">
      <c r="A185" s="181" t="s">
        <v>42</v>
      </c>
      <c r="B185" s="12" t="s">
        <v>51</v>
      </c>
      <c r="C185" s="13">
        <f t="shared" si="10"/>
        <v>0.04</v>
      </c>
      <c r="D185" s="14">
        <f>D186</f>
        <v>0.01</v>
      </c>
      <c r="E185" s="14">
        <f>E186</f>
        <v>0.015</v>
      </c>
      <c r="F185" s="14">
        <f>F186</f>
        <v>0.015</v>
      </c>
      <c r="G185" s="18"/>
      <c r="H185" s="18"/>
      <c r="I185" s="18"/>
      <c r="J185" s="18"/>
      <c r="K185" s="18"/>
      <c r="L185" s="18"/>
      <c r="M185" s="18"/>
    </row>
    <row r="186" spans="1:13" s="19" customFormat="1" ht="32.25" customHeight="1">
      <c r="A186" s="181"/>
      <c r="B186" s="16" t="s">
        <v>78</v>
      </c>
      <c r="C186" s="13">
        <f t="shared" si="10"/>
        <v>0.04</v>
      </c>
      <c r="D186" s="17">
        <v>0.01</v>
      </c>
      <c r="E186" s="17">
        <v>0.015</v>
      </c>
      <c r="F186" s="17">
        <v>0.015</v>
      </c>
      <c r="G186" s="18"/>
      <c r="H186" s="18"/>
      <c r="I186" s="18"/>
      <c r="J186" s="18"/>
      <c r="K186" s="18"/>
      <c r="L186" s="18"/>
      <c r="M186" s="18"/>
    </row>
    <row r="187" spans="1:13" s="19" customFormat="1" ht="28.5" customHeight="1">
      <c r="A187" s="181" t="s">
        <v>43</v>
      </c>
      <c r="B187" s="12" t="s">
        <v>51</v>
      </c>
      <c r="C187" s="13">
        <f t="shared" si="10"/>
        <v>0.18</v>
      </c>
      <c r="D187" s="14">
        <f>D188</f>
        <v>0.06</v>
      </c>
      <c r="E187" s="14">
        <f>E188</f>
        <v>0.06</v>
      </c>
      <c r="F187" s="14">
        <f>F188</f>
        <v>0.06</v>
      </c>
      <c r="G187" s="18"/>
      <c r="H187" s="18"/>
      <c r="I187" s="18"/>
      <c r="J187" s="18"/>
      <c r="K187" s="18"/>
      <c r="L187" s="18"/>
      <c r="M187" s="18"/>
    </row>
    <row r="188" spans="1:13" s="19" customFormat="1" ht="22.5" customHeight="1">
      <c r="A188" s="181"/>
      <c r="B188" s="16" t="s">
        <v>78</v>
      </c>
      <c r="C188" s="13">
        <f t="shared" si="10"/>
        <v>0.18</v>
      </c>
      <c r="D188" s="17">
        <v>0.06</v>
      </c>
      <c r="E188" s="17">
        <v>0.06</v>
      </c>
      <c r="F188" s="17">
        <v>0.06</v>
      </c>
      <c r="G188" s="18"/>
      <c r="H188" s="18"/>
      <c r="I188" s="18"/>
      <c r="J188" s="18"/>
      <c r="K188" s="18"/>
      <c r="L188" s="18"/>
      <c r="M188" s="18"/>
    </row>
    <row r="189" spans="1:13" s="19" customFormat="1" ht="22.5" customHeight="1" hidden="1">
      <c r="A189" s="181" t="s">
        <v>44</v>
      </c>
      <c r="B189" s="12" t="s">
        <v>51</v>
      </c>
      <c r="C189" s="13">
        <f t="shared" si="10"/>
        <v>0</v>
      </c>
      <c r="D189" s="14"/>
      <c r="E189" s="14"/>
      <c r="F189" s="14"/>
      <c r="G189" s="18"/>
      <c r="H189" s="18"/>
      <c r="I189" s="18"/>
      <c r="J189" s="18"/>
      <c r="K189" s="18"/>
      <c r="L189" s="18"/>
      <c r="M189" s="18"/>
    </row>
    <row r="190" spans="1:13" s="19" customFormat="1" ht="24.75" customHeight="1" hidden="1">
      <c r="A190" s="181"/>
      <c r="B190" s="16" t="s">
        <v>78</v>
      </c>
      <c r="C190" s="13">
        <f t="shared" si="10"/>
        <v>0</v>
      </c>
      <c r="D190" s="17"/>
      <c r="E190" s="17"/>
      <c r="F190" s="17"/>
      <c r="G190" s="18"/>
      <c r="H190" s="18"/>
      <c r="I190" s="18"/>
      <c r="J190" s="18"/>
      <c r="K190" s="18"/>
      <c r="L190" s="18"/>
      <c r="M190" s="18"/>
    </row>
    <row r="191" spans="1:13" s="19" customFormat="1" ht="22.5" customHeight="1">
      <c r="A191" s="181" t="s">
        <v>45</v>
      </c>
      <c r="B191" s="12" t="s">
        <v>51</v>
      </c>
      <c r="C191" s="13">
        <f t="shared" si="10"/>
        <v>1.0499999999999998</v>
      </c>
      <c r="D191" s="14">
        <f>D192</f>
        <v>0.35</v>
      </c>
      <c r="E191" s="14">
        <f>E192</f>
        <v>0.35</v>
      </c>
      <c r="F191" s="14">
        <f>F192</f>
        <v>0.35</v>
      </c>
      <c r="G191" s="18"/>
      <c r="H191" s="18"/>
      <c r="I191" s="18"/>
      <c r="J191" s="18"/>
      <c r="K191" s="18"/>
      <c r="L191" s="18"/>
      <c r="M191" s="18"/>
    </row>
    <row r="192" spans="1:13" s="19" customFormat="1" ht="22.5" customHeight="1">
      <c r="A192" s="181"/>
      <c r="B192" s="16" t="s">
        <v>78</v>
      </c>
      <c r="C192" s="13">
        <f t="shared" si="10"/>
        <v>1.0499999999999998</v>
      </c>
      <c r="D192" s="17">
        <v>0.35</v>
      </c>
      <c r="E192" s="17">
        <v>0.35</v>
      </c>
      <c r="F192" s="17">
        <v>0.35</v>
      </c>
      <c r="G192" s="18"/>
      <c r="H192" s="18"/>
      <c r="I192" s="18"/>
      <c r="J192" s="18"/>
      <c r="K192" s="18"/>
      <c r="L192" s="18"/>
      <c r="M192" s="18"/>
    </row>
    <row r="193" spans="1:13" s="19" customFormat="1" ht="22.5" customHeight="1">
      <c r="A193" s="181" t="s">
        <v>46</v>
      </c>
      <c r="B193" s="12" t="s">
        <v>51</v>
      </c>
      <c r="C193" s="13">
        <f t="shared" si="10"/>
        <v>72</v>
      </c>
      <c r="D193" s="14">
        <f>D194</f>
        <v>22</v>
      </c>
      <c r="E193" s="14">
        <f>E194</f>
        <v>25</v>
      </c>
      <c r="F193" s="14">
        <f>F194</f>
        <v>25</v>
      </c>
      <c r="G193" s="18"/>
      <c r="H193" s="18"/>
      <c r="I193" s="18"/>
      <c r="J193" s="18"/>
      <c r="K193" s="18"/>
      <c r="L193" s="18"/>
      <c r="M193" s="18"/>
    </row>
    <row r="194" spans="1:13" s="19" customFormat="1" ht="22.5" customHeight="1">
      <c r="A194" s="181"/>
      <c r="B194" s="16" t="s">
        <v>77</v>
      </c>
      <c r="C194" s="13">
        <f t="shared" si="10"/>
        <v>72</v>
      </c>
      <c r="D194" s="17">
        <v>22</v>
      </c>
      <c r="E194" s="17">
        <v>25</v>
      </c>
      <c r="F194" s="17">
        <v>25</v>
      </c>
      <c r="G194" s="18"/>
      <c r="H194" s="18"/>
      <c r="I194" s="18"/>
      <c r="J194" s="18"/>
      <c r="K194" s="18"/>
      <c r="L194" s="18"/>
      <c r="M194" s="18"/>
    </row>
    <row r="195" spans="1:13" s="19" customFormat="1" ht="22.5" customHeight="1">
      <c r="A195" s="181" t="s">
        <v>47</v>
      </c>
      <c r="B195" s="12" t="s">
        <v>51</v>
      </c>
      <c r="C195" s="13">
        <f t="shared" si="10"/>
        <v>0.15000000000000002</v>
      </c>
      <c r="D195" s="14">
        <f>D196</f>
        <v>0.05</v>
      </c>
      <c r="E195" s="14">
        <f>E196</f>
        <v>0.05</v>
      </c>
      <c r="F195" s="14">
        <f>F196</f>
        <v>0.05</v>
      </c>
      <c r="G195" s="18"/>
      <c r="H195" s="18"/>
      <c r="I195" s="18"/>
      <c r="J195" s="18"/>
      <c r="K195" s="18"/>
      <c r="L195" s="18"/>
      <c r="M195" s="18"/>
    </row>
    <row r="196" spans="1:6" ht="22.5" customHeight="1">
      <c r="A196" s="181"/>
      <c r="B196" s="16" t="s">
        <v>78</v>
      </c>
      <c r="C196" s="13">
        <f t="shared" si="10"/>
        <v>0.15000000000000002</v>
      </c>
      <c r="D196" s="17">
        <v>0.05</v>
      </c>
      <c r="E196" s="17">
        <v>0.05</v>
      </c>
      <c r="F196" s="17">
        <v>0.05</v>
      </c>
    </row>
    <row r="197" spans="1:6" ht="22.5" customHeight="1">
      <c r="A197" s="182" t="s">
        <v>48</v>
      </c>
      <c r="B197" s="156" t="s">
        <v>51</v>
      </c>
      <c r="C197" s="20">
        <f>SUM(D197:F197)</f>
        <v>80.915</v>
      </c>
      <c r="D197" s="21">
        <f>D199+D198</f>
        <v>24.795</v>
      </c>
      <c r="E197" s="21">
        <f>E199+E198</f>
        <v>28.06</v>
      </c>
      <c r="F197" s="21">
        <f>F199+F198</f>
        <v>28.06</v>
      </c>
    </row>
    <row r="198" spans="1:6" ht="22.5" customHeight="1">
      <c r="A198" s="182"/>
      <c r="B198" s="156" t="s">
        <v>78</v>
      </c>
      <c r="C198" s="20">
        <f>SUM(D198:F198)</f>
        <v>8.915000000000001</v>
      </c>
      <c r="D198" s="37">
        <f>D166+D168+D170+D172+D174+D176+D178+D180+D182+D184+D186+D188+D192+D196</f>
        <v>2.7950000000000004</v>
      </c>
      <c r="E198" s="37">
        <f>E166+E168+E170+E172+E174+E176+E178+E180+E182+E184+E186+E188+E192+E196</f>
        <v>3.06</v>
      </c>
      <c r="F198" s="37">
        <f>F166+F168+F170+F172+F174+F176+F178+F180+F182+F184+F186+F188+F192+F196</f>
        <v>3.06</v>
      </c>
    </row>
    <row r="199" spans="1:6" ht="26.25" customHeight="1">
      <c r="A199" s="182"/>
      <c r="B199" s="156" t="s">
        <v>77</v>
      </c>
      <c r="C199" s="20">
        <f>SUM(D199:F199)</f>
        <v>72</v>
      </c>
      <c r="D199" s="37">
        <f>D194</f>
        <v>22</v>
      </c>
      <c r="E199" s="37">
        <f>E194</f>
        <v>25</v>
      </c>
      <c r="F199" s="37">
        <f>F194</f>
        <v>25</v>
      </c>
    </row>
    <row r="200" spans="1:6" ht="20.25" customHeight="1">
      <c r="A200" s="205" t="s">
        <v>25</v>
      </c>
      <c r="B200" s="205"/>
      <c r="C200" s="205"/>
      <c r="D200" s="205"/>
      <c r="E200" s="205"/>
      <c r="F200" s="205"/>
    </row>
    <row r="201" spans="1:6" ht="18.75" customHeight="1">
      <c r="A201" s="206" t="s">
        <v>61</v>
      </c>
      <c r="B201" s="206"/>
      <c r="C201" s="206"/>
      <c r="D201" s="206"/>
      <c r="E201" s="206"/>
      <c r="F201" s="206"/>
    </row>
    <row r="202" spans="1:6" ht="25.5" customHeight="1">
      <c r="A202" s="187" t="s">
        <v>153</v>
      </c>
      <c r="B202" s="157" t="s">
        <v>51</v>
      </c>
      <c r="C202" s="158">
        <f>SUM(D202:F202)</f>
        <v>74.35</v>
      </c>
      <c r="D202" s="158">
        <f>SUM(D203:D205)</f>
        <v>27.68</v>
      </c>
      <c r="E202" s="158">
        <f>SUM(E203:E205)</f>
        <v>30.17</v>
      </c>
      <c r="F202" s="158">
        <f>SUM(F203:F205)</f>
        <v>16.5</v>
      </c>
    </row>
    <row r="203" spans="1:6" ht="18.75" customHeight="1">
      <c r="A203" s="198"/>
      <c r="B203" s="7" t="s">
        <v>101</v>
      </c>
      <c r="C203" s="158">
        <f>SUM(D203:F203)</f>
        <v>20.17</v>
      </c>
      <c r="D203" s="24">
        <v>6.67</v>
      </c>
      <c r="E203" s="24">
        <v>7</v>
      </c>
      <c r="F203" s="24">
        <v>6.5</v>
      </c>
    </row>
    <row r="204" spans="1:6" ht="21.75" customHeight="1" hidden="1">
      <c r="A204" s="198"/>
      <c r="B204" s="135" t="s">
        <v>78</v>
      </c>
      <c r="C204" s="158">
        <f>SUM(D204:F204)</f>
        <v>0</v>
      </c>
      <c r="D204" s="24"/>
      <c r="E204" s="24"/>
      <c r="F204" s="24"/>
    </row>
    <row r="205" spans="1:6" ht="18.75" customHeight="1">
      <c r="A205" s="198"/>
      <c r="B205" s="7" t="s">
        <v>109</v>
      </c>
      <c r="C205" s="158">
        <f>SUM(D205:F205)</f>
        <v>54.18000000000001</v>
      </c>
      <c r="D205" s="24">
        <v>21.01</v>
      </c>
      <c r="E205" s="24">
        <v>23.17</v>
      </c>
      <c r="F205" s="24">
        <v>10</v>
      </c>
    </row>
    <row r="206" spans="1:6" ht="22.5" customHeight="1">
      <c r="A206" s="207" t="s">
        <v>59</v>
      </c>
      <c r="B206" s="207"/>
      <c r="C206" s="207"/>
      <c r="D206" s="207"/>
      <c r="E206" s="207"/>
      <c r="F206" s="207"/>
    </row>
    <row r="207" spans="1:6" ht="23.25" customHeight="1">
      <c r="A207" s="208" t="s">
        <v>155</v>
      </c>
      <c r="B207" s="157" t="s">
        <v>51</v>
      </c>
      <c r="C207" s="158">
        <f>SUM(D207:F207)</f>
        <v>36.587</v>
      </c>
      <c r="D207" s="158">
        <f>SUM(D208:D209)</f>
        <v>17.287</v>
      </c>
      <c r="E207" s="158">
        <f>SUM(E208:E209)</f>
        <v>5.8</v>
      </c>
      <c r="F207" s="158">
        <f>SUM(F208:F209)</f>
        <v>13.5</v>
      </c>
    </row>
    <row r="208" spans="1:6" ht="22.5" customHeight="1">
      <c r="A208" s="209"/>
      <c r="B208" s="7" t="s">
        <v>101</v>
      </c>
      <c r="C208" s="158">
        <f>SUM(D208:F208)</f>
        <v>24.587000000000003</v>
      </c>
      <c r="D208" s="24">
        <v>13.287</v>
      </c>
      <c r="E208" s="24">
        <v>1.8</v>
      </c>
      <c r="F208" s="24">
        <v>9.5</v>
      </c>
    </row>
    <row r="209" spans="1:6" ht="21.75" customHeight="1">
      <c r="A209" s="209"/>
      <c r="B209" s="7" t="s">
        <v>109</v>
      </c>
      <c r="C209" s="158">
        <f>SUM(D209:F209)</f>
        <v>12</v>
      </c>
      <c r="D209" s="24">
        <v>4</v>
      </c>
      <c r="E209" s="24">
        <v>4</v>
      </c>
      <c r="F209" s="24">
        <v>4</v>
      </c>
    </row>
    <row r="210" spans="1:6" ht="22.5" customHeight="1">
      <c r="A210" s="207" t="s">
        <v>58</v>
      </c>
      <c r="B210" s="207"/>
      <c r="C210" s="207"/>
      <c r="D210" s="207"/>
      <c r="E210" s="207"/>
      <c r="F210" s="207"/>
    </row>
    <row r="211" spans="1:6" ht="34.5" customHeight="1">
      <c r="A211" s="187" t="s">
        <v>154</v>
      </c>
      <c r="B211" s="157" t="s">
        <v>51</v>
      </c>
      <c r="C211" s="158">
        <f>SUM(D211:F211)</f>
        <v>236.72</v>
      </c>
      <c r="D211" s="158">
        <f>SUM(D212:D213)</f>
        <v>49.36</v>
      </c>
      <c r="E211" s="158">
        <f>SUM(E212:E213)</f>
        <v>121.2</v>
      </c>
      <c r="F211" s="158">
        <f>SUM(F212:F213)</f>
        <v>66.16</v>
      </c>
    </row>
    <row r="212" spans="1:6" ht="26.25" customHeight="1">
      <c r="A212" s="198"/>
      <c r="B212" s="7" t="s">
        <v>101</v>
      </c>
      <c r="C212" s="158">
        <f>SUM(D212:F212)</f>
        <v>11.72</v>
      </c>
      <c r="D212" s="24">
        <v>3.72</v>
      </c>
      <c r="E212" s="24">
        <v>3</v>
      </c>
      <c r="F212" s="24">
        <v>5</v>
      </c>
    </row>
    <row r="213" spans="1:6" ht="30" customHeight="1">
      <c r="A213" s="198"/>
      <c r="B213" s="7" t="s">
        <v>109</v>
      </c>
      <c r="C213" s="158">
        <f>SUM(D213:F213)</f>
        <v>225</v>
      </c>
      <c r="D213" s="24">
        <v>45.64</v>
      </c>
      <c r="E213" s="24">
        <v>118.2</v>
      </c>
      <c r="F213" s="24">
        <v>61.16</v>
      </c>
    </row>
    <row r="214" spans="1:6" ht="22.5" customHeight="1">
      <c r="A214" s="207" t="s">
        <v>197</v>
      </c>
      <c r="B214" s="207"/>
      <c r="C214" s="207"/>
      <c r="D214" s="207"/>
      <c r="E214" s="207"/>
      <c r="F214" s="207"/>
    </row>
    <row r="215" spans="1:6" ht="24.75" customHeight="1">
      <c r="A215" s="208" t="s">
        <v>199</v>
      </c>
      <c r="B215" s="157" t="s">
        <v>51</v>
      </c>
      <c r="C215" s="158">
        <f>SUM(D215:F215)</f>
        <v>1.5</v>
      </c>
      <c r="D215" s="158">
        <f>SUM(D216:D216)</f>
        <v>0.5</v>
      </c>
      <c r="E215" s="158">
        <f>SUM(E216:E216)</f>
        <v>0.5</v>
      </c>
      <c r="F215" s="158">
        <f>SUM(F216:F216)</f>
        <v>0.5</v>
      </c>
    </row>
    <row r="216" spans="1:6" ht="21.75" customHeight="1">
      <c r="A216" s="209"/>
      <c r="B216" s="7" t="s">
        <v>101</v>
      </c>
      <c r="C216" s="158">
        <f>SUM(D216:F216)</f>
        <v>1.5</v>
      </c>
      <c r="D216" s="24">
        <v>0.5</v>
      </c>
      <c r="E216" s="24">
        <v>0.5</v>
      </c>
      <c r="F216" s="24">
        <v>0.5</v>
      </c>
    </row>
    <row r="217" spans="1:6" ht="22.5" customHeight="1">
      <c r="A217" s="207" t="s">
        <v>60</v>
      </c>
      <c r="B217" s="207"/>
      <c r="C217" s="207"/>
      <c r="D217" s="207"/>
      <c r="E217" s="207"/>
      <c r="F217" s="207"/>
    </row>
    <row r="218" spans="1:6" ht="24.75" customHeight="1">
      <c r="A218" s="208" t="s">
        <v>166</v>
      </c>
      <c r="B218" s="157" t="s">
        <v>51</v>
      </c>
      <c r="C218" s="158">
        <f>SUM(D218:F218)</f>
        <v>6.114</v>
      </c>
      <c r="D218" s="158">
        <f>SUM(D219:D219)</f>
        <v>5.114</v>
      </c>
      <c r="E218" s="158">
        <f>SUM(E219:E219)</f>
        <v>0.5</v>
      </c>
      <c r="F218" s="158">
        <f>SUM(F219:F219)</f>
        <v>0.5</v>
      </c>
    </row>
    <row r="219" spans="1:6" ht="21.75" customHeight="1">
      <c r="A219" s="209"/>
      <c r="B219" s="7" t="s">
        <v>101</v>
      </c>
      <c r="C219" s="158">
        <f>SUM(D219:F219)</f>
        <v>6.114</v>
      </c>
      <c r="D219" s="24">
        <v>5.114</v>
      </c>
      <c r="E219" s="24">
        <v>0.5</v>
      </c>
      <c r="F219" s="24">
        <v>0.5</v>
      </c>
    </row>
    <row r="220" spans="1:6" ht="21.75" customHeight="1">
      <c r="A220" s="214" t="s">
        <v>189</v>
      </c>
      <c r="B220" s="214"/>
      <c r="C220" s="214"/>
      <c r="D220" s="214"/>
      <c r="E220" s="214"/>
      <c r="F220" s="214"/>
    </row>
    <row r="221" spans="1:6" ht="21.75" customHeight="1">
      <c r="A221" s="234" t="s">
        <v>190</v>
      </c>
      <c r="B221" s="136" t="s">
        <v>51</v>
      </c>
      <c r="C221" s="171">
        <f>SUM(D221:F221)</f>
        <v>176.20999999999998</v>
      </c>
      <c r="D221" s="137">
        <f>SUM(D222:D222)</f>
        <v>86.21</v>
      </c>
      <c r="E221" s="137">
        <f>SUM(E222:E222)</f>
        <v>40</v>
      </c>
      <c r="F221" s="137">
        <f>SUM(F222:F222)</f>
        <v>50</v>
      </c>
    </row>
    <row r="222" spans="1:6" ht="30" customHeight="1">
      <c r="A222" s="234"/>
      <c r="B222" s="138" t="s">
        <v>101</v>
      </c>
      <c r="C222" s="171">
        <f>SUM(D222:F222)</f>
        <v>176.20999999999998</v>
      </c>
      <c r="D222" s="139">
        <v>86.21</v>
      </c>
      <c r="E222" s="139">
        <v>40</v>
      </c>
      <c r="F222" s="139">
        <v>50</v>
      </c>
    </row>
    <row r="223" spans="1:6" ht="21.75" customHeight="1">
      <c r="A223" s="214" t="s">
        <v>191</v>
      </c>
      <c r="B223" s="214"/>
      <c r="C223" s="214"/>
      <c r="D223" s="214"/>
      <c r="E223" s="214"/>
      <c r="F223" s="214"/>
    </row>
    <row r="224" spans="1:6" ht="21.75" customHeight="1">
      <c r="A224" s="234" t="s">
        <v>202</v>
      </c>
      <c r="B224" s="136" t="s">
        <v>51</v>
      </c>
      <c r="C224" s="171">
        <f>SUM(D224:F224)</f>
        <v>71.538</v>
      </c>
      <c r="D224" s="137">
        <f>SUM(D225:D225)</f>
        <v>34.668</v>
      </c>
      <c r="E224" s="137">
        <f>SUM(E225:E225)</f>
        <v>15</v>
      </c>
      <c r="F224" s="137">
        <f>SUM(F225:F225)</f>
        <v>21.87</v>
      </c>
    </row>
    <row r="225" spans="1:6" ht="21.75" customHeight="1">
      <c r="A225" s="234"/>
      <c r="B225" s="138" t="s">
        <v>101</v>
      </c>
      <c r="C225" s="171">
        <f>SUM(D225:F225)</f>
        <v>71.538</v>
      </c>
      <c r="D225" s="139">
        <v>34.668</v>
      </c>
      <c r="E225" s="139">
        <v>15</v>
      </c>
      <c r="F225" s="139">
        <v>21.87</v>
      </c>
    </row>
    <row r="226" spans="1:6" ht="30.75" customHeight="1">
      <c r="A226" s="214" t="s">
        <v>192</v>
      </c>
      <c r="B226" s="214"/>
      <c r="C226" s="214"/>
      <c r="D226" s="214"/>
      <c r="E226" s="214"/>
      <c r="F226" s="214"/>
    </row>
    <row r="227" spans="1:6" ht="21.75" customHeight="1">
      <c r="A227" s="215" t="s">
        <v>193</v>
      </c>
      <c r="B227" s="136" t="s">
        <v>51</v>
      </c>
      <c r="C227" s="171">
        <f>SUM(D227:F227)</f>
        <v>13.864</v>
      </c>
      <c r="D227" s="137">
        <f>SUM(D228:D229)</f>
        <v>6.944</v>
      </c>
      <c r="E227" s="137">
        <f>SUM(E228:E229)</f>
        <v>3.46</v>
      </c>
      <c r="F227" s="137">
        <f>SUM(F228:F229)</f>
        <v>3.46</v>
      </c>
    </row>
    <row r="228" spans="1:6" ht="21.75" customHeight="1">
      <c r="A228" s="216"/>
      <c r="B228" s="138" t="s">
        <v>101</v>
      </c>
      <c r="C228" s="171">
        <f>SUM(D228:F228)</f>
        <v>3.624</v>
      </c>
      <c r="D228" s="139">
        <v>3.624</v>
      </c>
      <c r="E228" s="139">
        <v>0</v>
      </c>
      <c r="F228" s="139">
        <v>0</v>
      </c>
    </row>
    <row r="229" spans="1:6" ht="21.75" customHeight="1">
      <c r="A229" s="217"/>
      <c r="B229" s="138" t="s">
        <v>109</v>
      </c>
      <c r="C229" s="171">
        <f>SUM(D229:F229)</f>
        <v>10.239999999999998</v>
      </c>
      <c r="D229" s="139">
        <v>3.32</v>
      </c>
      <c r="E229" s="139">
        <v>3.46</v>
      </c>
      <c r="F229" s="139">
        <v>3.46</v>
      </c>
    </row>
    <row r="230" spans="1:6" ht="22.5" customHeight="1">
      <c r="A230" s="189" t="s">
        <v>95</v>
      </c>
      <c r="B230" s="26" t="s">
        <v>51</v>
      </c>
      <c r="C230" s="20">
        <f>SUM(C231:C232)</f>
        <v>616.883</v>
      </c>
      <c r="D230" s="21">
        <f>SUM(D231:D232)</f>
        <v>227.76299999999998</v>
      </c>
      <c r="E230" s="21">
        <f>SUM(E231:E232)</f>
        <v>216.63</v>
      </c>
      <c r="F230" s="21">
        <f>SUM(F231:F232)</f>
        <v>172.49</v>
      </c>
    </row>
    <row r="231" spans="1:6" ht="22.5" customHeight="1">
      <c r="A231" s="190"/>
      <c r="B231" s="26" t="s">
        <v>101</v>
      </c>
      <c r="C231" s="21">
        <f>SUM(D231:F231)</f>
        <v>315.46299999999997</v>
      </c>
      <c r="D231" s="37">
        <f>D203+D208+D212+D216+D219+D222+D225+D228</f>
        <v>153.79299999999998</v>
      </c>
      <c r="E231" s="37">
        <f>E203+E208+E212+E216+E219+E222+E225+E228</f>
        <v>67.8</v>
      </c>
      <c r="F231" s="37">
        <f>F203+F208+F212+F216+F219+F222+F225+F228</f>
        <v>93.87</v>
      </c>
    </row>
    <row r="232" spans="1:6" ht="22.5" customHeight="1">
      <c r="A232" s="190"/>
      <c r="B232" s="26" t="s">
        <v>109</v>
      </c>
      <c r="C232" s="21">
        <f>SUM(D232:F232)</f>
        <v>301.42</v>
      </c>
      <c r="D232" s="37">
        <f>D205+D209+D213+D229</f>
        <v>73.97</v>
      </c>
      <c r="E232" s="37">
        <f>E205+E209+E213+E229</f>
        <v>148.83</v>
      </c>
      <c r="F232" s="37">
        <f>F205+F209+F213+F229</f>
        <v>78.61999999999999</v>
      </c>
    </row>
    <row r="233" spans="1:7" ht="22.5" customHeight="1">
      <c r="A233" s="220" t="s">
        <v>226</v>
      </c>
      <c r="B233" s="38" t="s">
        <v>51</v>
      </c>
      <c r="C233" s="39">
        <f>SUM(C234:C238)</f>
        <v>1641.063</v>
      </c>
      <c r="D233" s="39">
        <f>SUM(D234:D238)</f>
        <v>547.1850000000001</v>
      </c>
      <c r="E233" s="39">
        <f>SUM(E234:E238)</f>
        <v>555.1080000000001</v>
      </c>
      <c r="F233" s="39">
        <f>SUM(F234:F238)</f>
        <v>538.77</v>
      </c>
      <c r="G233" s="29"/>
    </row>
    <row r="234" spans="1:7" ht="22.5" customHeight="1">
      <c r="A234" s="220"/>
      <c r="B234" s="38" t="s">
        <v>101</v>
      </c>
      <c r="C234" s="39">
        <f>SUM(D234:F234)</f>
        <v>444.513</v>
      </c>
      <c r="D234" s="60">
        <f>D27+D39+D56+D77+D85+D103+D113+D130+D157+D231</f>
        <v>191.557</v>
      </c>
      <c r="E234" s="60">
        <f>E27+E39+E56+E77+E85+E103+E113+E130+E157+E231</f>
        <v>119.55199999999999</v>
      </c>
      <c r="F234" s="60">
        <f>F27+F39+F56+F77+F85+F103+F113+F130+F157+F231</f>
        <v>133.404</v>
      </c>
      <c r="G234" s="29"/>
    </row>
    <row r="235" spans="1:7" ht="22.5" customHeight="1">
      <c r="A235" s="220"/>
      <c r="B235" s="38" t="s">
        <v>78</v>
      </c>
      <c r="C235" s="39">
        <f>SUM(D235:F235)</f>
        <v>555.2610000000001</v>
      </c>
      <c r="D235" s="61">
        <f>D28+D38+D57+D76+D198</f>
        <v>184.947</v>
      </c>
      <c r="E235" s="61">
        <f>E28+E38+E57+E76+E198</f>
        <v>185.157</v>
      </c>
      <c r="F235" s="61">
        <f>F28+F38+F57+F76+F198</f>
        <v>185.157</v>
      </c>
      <c r="G235" s="29"/>
    </row>
    <row r="236" spans="1:6" ht="29.25" customHeight="1">
      <c r="A236" s="220"/>
      <c r="B236" s="38" t="s">
        <v>77</v>
      </c>
      <c r="C236" s="39">
        <f>SUM(D236:F236)</f>
        <v>292.329</v>
      </c>
      <c r="D236" s="61">
        <f>D37+D199</f>
        <v>94.271</v>
      </c>
      <c r="E236" s="61">
        <f>E37+E199</f>
        <v>99.029</v>
      </c>
      <c r="F236" s="61">
        <f>F37+F199</f>
        <v>99.029</v>
      </c>
    </row>
    <row r="237" spans="1:6" ht="29.25" customHeight="1">
      <c r="A237" s="220"/>
      <c r="B237" s="38" t="s">
        <v>109</v>
      </c>
      <c r="C237" s="39">
        <f>SUM(D237:F237)</f>
        <v>348.27</v>
      </c>
      <c r="D237" s="61">
        <f>D78+D131+D158+D232</f>
        <v>76.17999999999999</v>
      </c>
      <c r="E237" s="61">
        <f>E78+E131+E158+E232</f>
        <v>151.14000000000001</v>
      </c>
      <c r="F237" s="61">
        <f>F78+F131+F158+F232</f>
        <v>120.94999999999999</v>
      </c>
    </row>
    <row r="238" spans="1:6" ht="29.25" customHeight="1">
      <c r="A238" s="220"/>
      <c r="B238" s="38" t="s">
        <v>75</v>
      </c>
      <c r="C238" s="39">
        <f>SUM(D238:F238)</f>
        <v>0.6900000000000001</v>
      </c>
      <c r="D238" s="61">
        <f>D132</f>
        <v>0.23</v>
      </c>
      <c r="E238" s="61">
        <f>E132</f>
        <v>0.23</v>
      </c>
      <c r="F238" s="61">
        <f>F132</f>
        <v>0.23</v>
      </c>
    </row>
    <row r="239" spans="1:6" ht="20.25" customHeight="1">
      <c r="A239" s="221" t="s">
        <v>94</v>
      </c>
      <c r="B239" s="221"/>
      <c r="C239" s="221"/>
      <c r="D239" s="221"/>
      <c r="E239" s="221"/>
      <c r="F239" s="221"/>
    </row>
    <row r="240" spans="1:13" s="1" customFormat="1" ht="30" customHeight="1">
      <c r="A240" s="210" t="s">
        <v>127</v>
      </c>
      <c r="B240" s="52" t="s">
        <v>51</v>
      </c>
      <c r="C240" s="35">
        <f>C241</f>
        <v>107.281</v>
      </c>
      <c r="D240" s="35">
        <f>D241</f>
        <v>1136.462</v>
      </c>
      <c r="E240" s="35">
        <f>E241</f>
        <v>534.819</v>
      </c>
      <c r="F240" s="35">
        <f>F241</f>
        <v>601.34</v>
      </c>
      <c r="G240" s="62"/>
      <c r="H240" s="63"/>
      <c r="I240" s="63"/>
      <c r="J240" s="63"/>
      <c r="K240" s="63"/>
      <c r="L240" s="63"/>
      <c r="M240" s="63"/>
    </row>
    <row r="241" spans="1:13" s="1" customFormat="1" ht="30" customHeight="1">
      <c r="A241" s="211"/>
      <c r="B241" s="52" t="s">
        <v>109</v>
      </c>
      <c r="C241" s="35">
        <f>C243+C245+C247+C249</f>
        <v>107.281</v>
      </c>
      <c r="D241" s="36">
        <f>D243+D245+D247+D249+D251+D253+D255+D257+D259+D261+D263</f>
        <v>1136.462</v>
      </c>
      <c r="E241" s="36">
        <f>E243+E245+E247+E249+E251+E253+E255+E257+E259+E261+E263</f>
        <v>534.819</v>
      </c>
      <c r="F241" s="36">
        <f>F243+F245+F247+F249+F251+F253+F255+F257+F259+F261+F263</f>
        <v>601.34</v>
      </c>
      <c r="G241" s="63"/>
      <c r="H241" s="63"/>
      <c r="I241" s="63"/>
      <c r="J241" s="63"/>
      <c r="K241" s="63"/>
      <c r="L241" s="63"/>
      <c r="M241" s="63"/>
    </row>
    <row r="242" spans="1:13" s="1" customFormat="1" ht="27" customHeight="1">
      <c r="A242" s="212" t="str">
        <f>'[1]Перечень проектов'!$B$17</f>
        <v>Строительство очистных сооружений поверхностного стока промплощадки  на ОАО ЦОФ «Березовская».</v>
      </c>
      <c r="B242" s="52" t="s">
        <v>51</v>
      </c>
      <c r="C242" s="35">
        <f>C243</f>
        <v>8</v>
      </c>
      <c r="D242" s="35">
        <f>D243</f>
        <v>8</v>
      </c>
      <c r="E242" s="132">
        <f>E243</f>
        <v>0</v>
      </c>
      <c r="F242" s="132">
        <f>F243</f>
        <v>0</v>
      </c>
      <c r="G242" s="62"/>
      <c r="H242" s="63"/>
      <c r="I242" s="63"/>
      <c r="J242" s="63"/>
      <c r="K242" s="63"/>
      <c r="L242" s="63"/>
      <c r="M242" s="63"/>
    </row>
    <row r="243" spans="1:13" s="1" customFormat="1" ht="31.5" customHeight="1">
      <c r="A243" s="213"/>
      <c r="B243" s="140" t="s">
        <v>109</v>
      </c>
      <c r="C243" s="36">
        <f>D243+E243+F243</f>
        <v>8</v>
      </c>
      <c r="D243" s="36">
        <f>'[1]Перечень проектов'!$G$19</f>
        <v>8</v>
      </c>
      <c r="E243" s="133">
        <v>0</v>
      </c>
      <c r="F243" s="133">
        <v>0</v>
      </c>
      <c r="G243" s="63"/>
      <c r="H243" s="63"/>
      <c r="I243" s="63"/>
      <c r="J243" s="63"/>
      <c r="K243" s="63"/>
      <c r="L243" s="63"/>
      <c r="M243" s="63"/>
    </row>
    <row r="244" spans="1:13" s="1" customFormat="1" ht="31.5" customHeight="1">
      <c r="A244" s="218" t="str">
        <f>'[1]Перечень проектов'!$B$20</f>
        <v>Техническое перевооружение системы вентиляции и автоматизации производственных цехов</v>
      </c>
      <c r="B244" s="52" t="s">
        <v>51</v>
      </c>
      <c r="C244" s="35">
        <f>C245</f>
        <v>14</v>
      </c>
      <c r="D244" s="35">
        <f>D245</f>
        <v>8</v>
      </c>
      <c r="E244" s="132">
        <f>E245</f>
        <v>6</v>
      </c>
      <c r="F244" s="132">
        <f>F245</f>
        <v>0</v>
      </c>
      <c r="G244" s="63"/>
      <c r="H244" s="63"/>
      <c r="I244" s="63"/>
      <c r="J244" s="63"/>
      <c r="K244" s="63"/>
      <c r="L244" s="63"/>
      <c r="M244" s="63"/>
    </row>
    <row r="245" spans="1:13" s="1" customFormat="1" ht="31.5" customHeight="1">
      <c r="A245" s="219"/>
      <c r="B245" s="140" t="s">
        <v>109</v>
      </c>
      <c r="C245" s="36">
        <f>D245+E245+F245</f>
        <v>14</v>
      </c>
      <c r="D245" s="36">
        <f>'[1]Перечень проектов'!$G$22</f>
        <v>8</v>
      </c>
      <c r="E245" s="133">
        <f>'[1]Перечень проектов'!$G$23</f>
        <v>6</v>
      </c>
      <c r="F245" s="133">
        <v>0</v>
      </c>
      <c r="G245" s="63"/>
      <c r="H245" s="63"/>
      <c r="I245" s="63"/>
      <c r="J245" s="63"/>
      <c r="K245" s="63"/>
      <c r="L245" s="63"/>
      <c r="M245" s="63"/>
    </row>
    <row r="246" spans="1:13" s="1" customFormat="1" ht="31.5" customHeight="1">
      <c r="A246" s="218" t="str">
        <f>'[1]Перечень проектов'!$B$24</f>
        <v>Техническое перевооружение технологии ЦОФ</v>
      </c>
      <c r="B246" s="52" t="s">
        <v>51</v>
      </c>
      <c r="C246" s="35">
        <f>C247</f>
        <v>12.606</v>
      </c>
      <c r="D246" s="35">
        <f>D247</f>
        <v>7.462</v>
      </c>
      <c r="E246" s="132">
        <f>E247</f>
        <v>5.144</v>
      </c>
      <c r="F246" s="132">
        <f>F247</f>
        <v>0</v>
      </c>
      <c r="G246" s="63"/>
      <c r="H246" s="63"/>
      <c r="I246" s="63"/>
      <c r="J246" s="63"/>
      <c r="K246" s="63"/>
      <c r="L246" s="63"/>
      <c r="M246" s="63"/>
    </row>
    <row r="247" spans="1:13" s="1" customFormat="1" ht="31.5" customHeight="1">
      <c r="A247" s="219"/>
      <c r="B247" s="140" t="s">
        <v>109</v>
      </c>
      <c r="C247" s="36">
        <f>D247+E247+F247</f>
        <v>12.606</v>
      </c>
      <c r="D247" s="36">
        <f>'[1]Перечень проектов'!$G$26</f>
        <v>7.462</v>
      </c>
      <c r="E247" s="133">
        <f>'[1]Перечень проектов'!$G$27</f>
        <v>5.144</v>
      </c>
      <c r="F247" s="133">
        <v>0</v>
      </c>
      <c r="G247" s="63"/>
      <c r="H247" s="63"/>
      <c r="I247" s="63"/>
      <c r="J247" s="63"/>
      <c r="K247" s="63"/>
      <c r="L247" s="63"/>
      <c r="M247" s="63"/>
    </row>
    <row r="248" spans="1:13" s="1" customFormat="1" ht="31.5" customHeight="1">
      <c r="A248" s="218" t="str">
        <f>'[1]Перечень проектов'!$B$28</f>
        <v>Реконструкция железнодорожной станции ЦОФ</v>
      </c>
      <c r="B248" s="52" t="s">
        <v>51</v>
      </c>
      <c r="C248" s="35">
        <f>C249</f>
        <v>72.675</v>
      </c>
      <c r="D248" s="35">
        <f>D249</f>
        <v>0</v>
      </c>
      <c r="E248" s="132">
        <f>E249</f>
        <v>32.675</v>
      </c>
      <c r="F248" s="132">
        <f>F249</f>
        <v>40</v>
      </c>
      <c r="G248" s="63"/>
      <c r="H248" s="63"/>
      <c r="I248" s="63"/>
      <c r="J248" s="63"/>
      <c r="K248" s="63"/>
      <c r="L248" s="63"/>
      <c r="M248" s="63"/>
    </row>
    <row r="249" spans="1:13" s="1" customFormat="1" ht="31.5" customHeight="1">
      <c r="A249" s="219"/>
      <c r="B249" s="140" t="s">
        <v>109</v>
      </c>
      <c r="C249" s="36">
        <f>D249+E249+F249</f>
        <v>72.675</v>
      </c>
      <c r="D249" s="36">
        <f>'[1]Перечень проектов'!$G$30</f>
        <v>0</v>
      </c>
      <c r="E249" s="133">
        <f>'[1]Перечень проектов'!$G$31</f>
        <v>32.675</v>
      </c>
      <c r="F249" s="133">
        <f>'[1]Перечень проектов'!$G$32</f>
        <v>40</v>
      </c>
      <c r="G249" s="63"/>
      <c r="H249" s="63"/>
      <c r="I249" s="63"/>
      <c r="J249" s="63"/>
      <c r="K249" s="63"/>
      <c r="L249" s="63"/>
      <c r="M249" s="63"/>
    </row>
    <row r="250" spans="1:13" s="1" customFormat="1" ht="31.5" customHeight="1">
      <c r="A250" s="218" t="str">
        <f>'[1]Перечень проектов'!$B$34</f>
        <v>Строительство  склада готовой продукции</v>
      </c>
      <c r="B250" s="52" t="s">
        <v>51</v>
      </c>
      <c r="C250" s="35">
        <f>C251</f>
        <v>522</v>
      </c>
      <c r="D250" s="35">
        <f>D251</f>
        <v>0</v>
      </c>
      <c r="E250" s="132">
        <f>E251</f>
        <v>250</v>
      </c>
      <c r="F250" s="132">
        <f>F251</f>
        <v>272</v>
      </c>
      <c r="G250" s="63"/>
      <c r="H250" s="63"/>
      <c r="I250" s="63"/>
      <c r="J250" s="63"/>
      <c r="K250" s="63"/>
      <c r="L250" s="63"/>
      <c r="M250" s="63"/>
    </row>
    <row r="251" spans="1:13" s="1" customFormat="1" ht="31.5" customHeight="1">
      <c r="A251" s="219"/>
      <c r="B251" s="140" t="s">
        <v>109</v>
      </c>
      <c r="C251" s="36">
        <f>D251+E251+F251</f>
        <v>522</v>
      </c>
      <c r="D251" s="36">
        <v>0</v>
      </c>
      <c r="E251" s="133">
        <f>'[1]Перечень проектов'!$G$35</f>
        <v>250</v>
      </c>
      <c r="F251" s="133">
        <f>'[1]Перечень проектов'!$G$36</f>
        <v>272</v>
      </c>
      <c r="G251" s="63"/>
      <c r="H251" s="63"/>
      <c r="I251" s="63"/>
      <c r="J251" s="63"/>
      <c r="K251" s="63"/>
      <c r="L251" s="63"/>
      <c r="M251" s="63"/>
    </row>
    <row r="252" spans="1:13" s="1" customFormat="1" ht="31.5" customHeight="1">
      <c r="A252" s="218" t="str">
        <f>'[1]Перечень проектов'!$B$37</f>
        <v>Строительство  галереи от аккумулирующих бункеров до склада рядовых углей</v>
      </c>
      <c r="B252" s="52" t="s">
        <v>51</v>
      </c>
      <c r="C252" s="35">
        <f>C253</f>
        <v>265.34000000000003</v>
      </c>
      <c r="D252" s="35">
        <f>D253</f>
        <v>0</v>
      </c>
      <c r="E252" s="132">
        <f>E253</f>
        <v>130</v>
      </c>
      <c r="F252" s="132">
        <f>F253</f>
        <v>135.34</v>
      </c>
      <c r="G252" s="63"/>
      <c r="H252" s="63"/>
      <c r="I252" s="63"/>
      <c r="J252" s="63"/>
      <c r="K252" s="63"/>
      <c r="L252" s="63"/>
      <c r="M252" s="63"/>
    </row>
    <row r="253" spans="1:13" s="1" customFormat="1" ht="31.5" customHeight="1">
      <c r="A253" s="219"/>
      <c r="B253" s="140" t="s">
        <v>109</v>
      </c>
      <c r="C253" s="36">
        <f>D253+E253+F253</f>
        <v>265.34000000000003</v>
      </c>
      <c r="D253" s="36">
        <v>0</v>
      </c>
      <c r="E253" s="133">
        <f>'[1]Перечень проектов'!$G$38</f>
        <v>130</v>
      </c>
      <c r="F253" s="133">
        <f>'[1]Перечень проектов'!$G$39</f>
        <v>135.34</v>
      </c>
      <c r="G253" s="63"/>
      <c r="H253" s="63"/>
      <c r="I253" s="63"/>
      <c r="J253" s="63"/>
      <c r="K253" s="63"/>
      <c r="L253" s="63"/>
      <c r="M253" s="63"/>
    </row>
    <row r="254" spans="1:13" s="1" customFormat="1" ht="31.5" customHeight="1">
      <c r="A254" s="218" t="str">
        <f>'[1]Перечень проектов'!$B$40</f>
        <v>Строительство  склада магнетита</v>
      </c>
      <c r="B254" s="52" t="s">
        <v>51</v>
      </c>
      <c r="C254" s="35">
        <f>C255</f>
        <v>18</v>
      </c>
      <c r="D254" s="35">
        <f>D255</f>
        <v>0</v>
      </c>
      <c r="E254" s="132">
        <f>E255</f>
        <v>8</v>
      </c>
      <c r="F254" s="132">
        <f>F255</f>
        <v>10</v>
      </c>
      <c r="G254" s="63"/>
      <c r="H254" s="63"/>
      <c r="I254" s="63"/>
      <c r="J254" s="63"/>
      <c r="K254" s="63"/>
      <c r="L254" s="63"/>
      <c r="M254" s="63"/>
    </row>
    <row r="255" spans="1:13" s="1" customFormat="1" ht="31.5" customHeight="1">
      <c r="A255" s="219"/>
      <c r="B255" s="140" t="s">
        <v>109</v>
      </c>
      <c r="C255" s="36">
        <f>D255+E255+F255</f>
        <v>18</v>
      </c>
      <c r="D255" s="36">
        <v>0</v>
      </c>
      <c r="E255" s="133">
        <f>'[1]Перечень проектов'!$G$41</f>
        <v>8</v>
      </c>
      <c r="F255" s="133">
        <f>'[1]Перечень проектов'!$G$42</f>
        <v>10</v>
      </c>
      <c r="G255" s="63"/>
      <c r="H255" s="63"/>
      <c r="I255" s="63"/>
      <c r="J255" s="63"/>
      <c r="K255" s="63"/>
      <c r="L255" s="63"/>
      <c r="M255" s="63"/>
    </row>
    <row r="256" spans="1:13" s="1" customFormat="1" ht="31.5" customHeight="1">
      <c r="A256" s="218" t="str">
        <f>'[1]Перечень проектов'!$B$45</f>
        <v>Обеспечение нормативных показателей качества сточных вод, сбрасываемых шахтами ОАО "Угольная компания "Северный Кузбасс" в поверхностные водоёмы. </v>
      </c>
      <c r="B256" s="52" t="s">
        <v>51</v>
      </c>
      <c r="C256" s="35">
        <f>C257</f>
        <v>96</v>
      </c>
      <c r="D256" s="35">
        <f>D257</f>
        <v>96</v>
      </c>
      <c r="E256" s="132">
        <f>E257</f>
        <v>0</v>
      </c>
      <c r="F256" s="132">
        <f>F257</f>
        <v>0</v>
      </c>
      <c r="G256" s="63"/>
      <c r="H256" s="63"/>
      <c r="I256" s="63"/>
      <c r="J256" s="63"/>
      <c r="K256" s="63"/>
      <c r="L256" s="63"/>
      <c r="M256" s="63"/>
    </row>
    <row r="257" spans="1:13" s="1" customFormat="1" ht="31.5" customHeight="1">
      <c r="A257" s="219"/>
      <c r="B257" s="140" t="s">
        <v>109</v>
      </c>
      <c r="C257" s="36">
        <f>D257+E257+F257</f>
        <v>96</v>
      </c>
      <c r="D257" s="36">
        <f>'[1]Перечень проектов'!$G$47</f>
        <v>96</v>
      </c>
      <c r="E257" s="133">
        <v>0</v>
      </c>
      <c r="F257" s="133">
        <v>0</v>
      </c>
      <c r="G257" s="63"/>
      <c r="H257" s="63"/>
      <c r="I257" s="63"/>
      <c r="J257" s="63"/>
      <c r="K257" s="63"/>
      <c r="L257" s="63"/>
      <c r="M257" s="63"/>
    </row>
    <row r="258" spans="1:13" s="1" customFormat="1" ht="31.5" customHeight="1">
      <c r="A258" s="218" t="str">
        <f>'[1]Перечень проектов'!$B$48</f>
        <v>Техническое перевооружение проходческих работ</v>
      </c>
      <c r="B258" s="52" t="s">
        <v>51</v>
      </c>
      <c r="C258" s="35">
        <f>C259</f>
        <v>380</v>
      </c>
      <c r="D258" s="35">
        <f>D259</f>
        <v>230</v>
      </c>
      <c r="E258" s="132">
        <f>E259</f>
        <v>75</v>
      </c>
      <c r="F258" s="132">
        <f>F259</f>
        <v>75</v>
      </c>
      <c r="G258" s="63"/>
      <c r="H258" s="63"/>
      <c r="I258" s="63"/>
      <c r="J258" s="63"/>
      <c r="K258" s="63"/>
      <c r="L258" s="63"/>
      <c r="M258" s="63"/>
    </row>
    <row r="259" spans="1:13" s="1" customFormat="1" ht="31.5" customHeight="1">
      <c r="A259" s="219"/>
      <c r="B259" s="140" t="s">
        <v>109</v>
      </c>
      <c r="C259" s="36">
        <f>D259+E259+F259</f>
        <v>380</v>
      </c>
      <c r="D259" s="36">
        <f>'[1]Перечень проектов'!$G$50</f>
        <v>230</v>
      </c>
      <c r="E259" s="133">
        <f>'[1]Перечень проектов'!$G$51</f>
        <v>75</v>
      </c>
      <c r="F259" s="133">
        <v>75</v>
      </c>
      <c r="G259" s="63"/>
      <c r="H259" s="63"/>
      <c r="I259" s="63"/>
      <c r="J259" s="63"/>
      <c r="K259" s="63"/>
      <c r="L259" s="63"/>
      <c r="M259" s="63"/>
    </row>
    <row r="260" spans="1:13" s="1" customFormat="1" ht="31.5" customHeight="1">
      <c r="A260" s="218" t="str">
        <f>'[1]Перечень проектов'!$B$56</f>
        <v>Выполнение лицензионных соглашений по освоению участка "Березовский Глубокий" в части проектных и геологоразведочных работ</v>
      </c>
      <c r="B260" s="52" t="s">
        <v>51</v>
      </c>
      <c r="C260" s="35">
        <f>C261</f>
        <v>165</v>
      </c>
      <c r="D260" s="35">
        <f>D261</f>
        <v>68</v>
      </c>
      <c r="E260" s="132">
        <f>E261</f>
        <v>28</v>
      </c>
      <c r="F260" s="132">
        <f>F261</f>
        <v>69</v>
      </c>
      <c r="G260" s="63"/>
      <c r="H260" s="63"/>
      <c r="I260" s="63"/>
      <c r="J260" s="63"/>
      <c r="K260" s="63"/>
      <c r="L260" s="63"/>
      <c r="M260" s="63"/>
    </row>
    <row r="261" spans="1:13" s="1" customFormat="1" ht="31.5" customHeight="1">
      <c r="A261" s="219"/>
      <c r="B261" s="140" t="s">
        <v>109</v>
      </c>
      <c r="C261" s="36">
        <f>D261+E261+F261</f>
        <v>165</v>
      </c>
      <c r="D261" s="36">
        <f>'[1]Перечень проектов'!$G$58</f>
        <v>68</v>
      </c>
      <c r="E261" s="133">
        <f>'[1]Перечень проектов'!$G$59</f>
        <v>28</v>
      </c>
      <c r="F261" s="133">
        <v>69</v>
      </c>
      <c r="G261" s="63"/>
      <c r="H261" s="63"/>
      <c r="I261" s="63"/>
      <c r="J261" s="63"/>
      <c r="K261" s="63"/>
      <c r="L261" s="63"/>
      <c r="M261" s="63"/>
    </row>
    <row r="262" spans="1:13" s="1" customFormat="1" ht="31.5" customHeight="1">
      <c r="A262" s="218" t="str">
        <f>'[1]Перечень проектов'!$B$62</f>
        <v>Приобретение очистного комплекса для отработки запасов пласта XXVI  шахты "Березовская"</v>
      </c>
      <c r="B262" s="52" t="s">
        <v>51</v>
      </c>
      <c r="C262" s="35">
        <f>C263</f>
        <v>719</v>
      </c>
      <c r="D262" s="35">
        <f>D263</f>
        <v>719</v>
      </c>
      <c r="E262" s="132">
        <f>E263</f>
        <v>0</v>
      </c>
      <c r="F262" s="132">
        <f>F263</f>
        <v>0</v>
      </c>
      <c r="G262" s="63"/>
      <c r="H262" s="63"/>
      <c r="I262" s="63"/>
      <c r="J262" s="63"/>
      <c r="K262" s="63"/>
      <c r="L262" s="63"/>
      <c r="M262" s="63"/>
    </row>
    <row r="263" spans="1:13" s="1" customFormat="1" ht="31.5" customHeight="1">
      <c r="A263" s="219"/>
      <c r="B263" s="140" t="s">
        <v>109</v>
      </c>
      <c r="C263" s="36">
        <f>D263+E263+F263</f>
        <v>719</v>
      </c>
      <c r="D263" s="36">
        <f>'[1]Перечень проектов'!$G$63</f>
        <v>719</v>
      </c>
      <c r="E263" s="133">
        <v>0</v>
      </c>
      <c r="F263" s="133">
        <v>0</v>
      </c>
      <c r="G263" s="63"/>
      <c r="H263" s="63"/>
      <c r="I263" s="63"/>
      <c r="J263" s="63"/>
      <c r="K263" s="63"/>
      <c r="L263" s="63"/>
      <c r="M263" s="63"/>
    </row>
    <row r="264" spans="1:13" s="1" customFormat="1" ht="21" customHeight="1">
      <c r="A264" s="229" t="s">
        <v>126</v>
      </c>
      <c r="B264" s="64" t="s">
        <v>51</v>
      </c>
      <c r="C264" s="8">
        <f>SUM(D264:F264)</f>
        <v>727.0000000000001</v>
      </c>
      <c r="D264" s="8">
        <f>D265</f>
        <v>351.42</v>
      </c>
      <c r="E264" s="8">
        <f>E265</f>
        <v>361</v>
      </c>
      <c r="F264" s="8">
        <f>F265</f>
        <v>14.58</v>
      </c>
      <c r="G264" s="63"/>
      <c r="H264" s="63"/>
      <c r="I264" s="63"/>
      <c r="J264" s="63"/>
      <c r="K264" s="63"/>
      <c r="L264" s="63"/>
      <c r="M264" s="63"/>
    </row>
    <row r="265" spans="1:13" s="1" customFormat="1" ht="21" customHeight="1">
      <c r="A265" s="231"/>
      <c r="B265" s="92" t="s">
        <v>109</v>
      </c>
      <c r="C265" s="8">
        <f>D265+E265+F265</f>
        <v>727.0000000000001</v>
      </c>
      <c r="D265" s="6">
        <f>D267+D269</f>
        <v>351.42</v>
      </c>
      <c r="E265" s="6">
        <f>E267+E269</f>
        <v>361</v>
      </c>
      <c r="F265" s="6">
        <f>F267+F269</f>
        <v>14.58</v>
      </c>
      <c r="G265" s="63"/>
      <c r="H265" s="63"/>
      <c r="I265" s="63"/>
      <c r="J265" s="63"/>
      <c r="K265" s="63"/>
      <c r="L265" s="63"/>
      <c r="M265" s="63"/>
    </row>
    <row r="266" spans="1:13" s="1" customFormat="1" ht="21" customHeight="1">
      <c r="A266" s="222" t="s">
        <v>128</v>
      </c>
      <c r="B266" s="64" t="s">
        <v>51</v>
      </c>
      <c r="C266" s="8">
        <f>SUM(D266:F266)</f>
        <v>700</v>
      </c>
      <c r="D266" s="8">
        <f>D267</f>
        <v>350</v>
      </c>
      <c r="E266" s="8">
        <f>E267</f>
        <v>350</v>
      </c>
      <c r="F266" s="8">
        <f>F267</f>
        <v>0</v>
      </c>
      <c r="G266" s="63"/>
      <c r="H266" s="63"/>
      <c r="I266" s="63"/>
      <c r="J266" s="63"/>
      <c r="K266" s="63"/>
      <c r="L266" s="63"/>
      <c r="M266" s="63"/>
    </row>
    <row r="267" spans="1:13" s="1" customFormat="1" ht="21" customHeight="1">
      <c r="A267" s="223"/>
      <c r="B267" s="45" t="s">
        <v>109</v>
      </c>
      <c r="C267" s="6">
        <f>D267+E267+F267</f>
        <v>700</v>
      </c>
      <c r="D267" s="6">
        <v>350</v>
      </c>
      <c r="E267" s="6">
        <v>350</v>
      </c>
      <c r="F267" s="6">
        <v>0</v>
      </c>
      <c r="G267" s="63"/>
      <c r="H267" s="63"/>
      <c r="I267" s="63"/>
      <c r="J267" s="63"/>
      <c r="K267" s="63"/>
      <c r="L267" s="63"/>
      <c r="M267" s="63"/>
    </row>
    <row r="268" spans="1:13" s="1" customFormat="1" ht="30" customHeight="1">
      <c r="A268" s="222" t="s">
        <v>129</v>
      </c>
      <c r="B268" s="64" t="s">
        <v>51</v>
      </c>
      <c r="C268" s="8">
        <f>C269</f>
        <v>27</v>
      </c>
      <c r="D268" s="8">
        <f>D269</f>
        <v>1.42</v>
      </c>
      <c r="E268" s="8">
        <f>E269</f>
        <v>11</v>
      </c>
      <c r="F268" s="8">
        <f>F269</f>
        <v>14.58</v>
      </c>
      <c r="G268" s="63"/>
      <c r="H268" s="63"/>
      <c r="I268" s="63"/>
      <c r="J268" s="63"/>
      <c r="K268" s="63"/>
      <c r="L268" s="63"/>
      <c r="M268" s="63"/>
    </row>
    <row r="269" spans="1:13" s="1" customFormat="1" ht="33.75" customHeight="1">
      <c r="A269" s="223"/>
      <c r="B269" s="65" t="s">
        <v>109</v>
      </c>
      <c r="C269" s="6">
        <f>D269+E269+F269</f>
        <v>27</v>
      </c>
      <c r="D269" s="6">
        <f>'[1]Перечень проектов'!$G$69</f>
        <v>1.42</v>
      </c>
      <c r="E269" s="6">
        <f>'[1]Перечень проектов'!$G$70</f>
        <v>11</v>
      </c>
      <c r="F269" s="6">
        <f>'[1]Перечень проектов'!$G$71</f>
        <v>14.58</v>
      </c>
      <c r="G269" s="63"/>
      <c r="H269" s="63"/>
      <c r="I269" s="63"/>
      <c r="J269" s="63"/>
      <c r="K269" s="63"/>
      <c r="L269" s="63"/>
      <c r="M269" s="63"/>
    </row>
    <row r="270" spans="1:13" s="1" customFormat="1" ht="23.25" customHeight="1">
      <c r="A270" s="228" t="s">
        <v>131</v>
      </c>
      <c r="B270" s="64" t="s">
        <v>51</v>
      </c>
      <c r="C270" s="8">
        <f>C271</f>
        <v>81.035</v>
      </c>
      <c r="D270" s="8">
        <f>D271</f>
        <v>24.035</v>
      </c>
      <c r="E270" s="8">
        <f>E271</f>
        <v>3.5</v>
      </c>
      <c r="F270" s="8">
        <f>F271</f>
        <v>53.5</v>
      </c>
      <c r="G270" s="63"/>
      <c r="H270" s="63"/>
      <c r="I270" s="63"/>
      <c r="J270" s="63"/>
      <c r="K270" s="63"/>
      <c r="L270" s="63"/>
      <c r="M270" s="63"/>
    </row>
    <row r="271" spans="1:13" s="1" customFormat="1" ht="24" customHeight="1">
      <c r="A271" s="228"/>
      <c r="B271" s="92" t="s">
        <v>109</v>
      </c>
      <c r="C271" s="8">
        <f>D271+E271+F271</f>
        <v>81.035</v>
      </c>
      <c r="D271" s="6">
        <f>D273+D275+D277+D279+D281+D283</f>
        <v>24.035</v>
      </c>
      <c r="E271" s="6">
        <f>E273+E275+E277+E279+E281+E283</f>
        <v>3.5</v>
      </c>
      <c r="F271" s="6">
        <f>F273+F275+F277+F279+F281+F283</f>
        <v>53.5</v>
      </c>
      <c r="G271" s="63"/>
      <c r="H271" s="63"/>
      <c r="I271" s="63"/>
      <c r="J271" s="63"/>
      <c r="K271" s="63"/>
      <c r="L271" s="63"/>
      <c r="M271" s="63"/>
    </row>
    <row r="272" spans="1:13" s="46" customFormat="1" ht="22.5" customHeight="1">
      <c r="A272" s="222" t="str">
        <f>'[1]Перечень проектов'!$B$75</f>
        <v>Строительство станции технического обслуживания по ул. Пионерская</v>
      </c>
      <c r="B272" s="92" t="s">
        <v>51</v>
      </c>
      <c r="C272" s="141">
        <f>SUM(D272:F272)</f>
        <v>10</v>
      </c>
      <c r="D272" s="112">
        <f>D273</f>
        <v>10</v>
      </c>
      <c r="E272" s="112">
        <f>E273</f>
        <v>0</v>
      </c>
      <c r="F272" s="112">
        <f>F273</f>
        <v>0</v>
      </c>
      <c r="G272" s="70"/>
      <c r="H272" s="70"/>
      <c r="I272" s="70"/>
      <c r="J272" s="70"/>
      <c r="K272" s="70"/>
      <c r="L272" s="70"/>
      <c r="M272" s="70"/>
    </row>
    <row r="273" spans="1:13" s="46" customFormat="1" ht="22.5" customHeight="1">
      <c r="A273" s="223"/>
      <c r="B273" s="65" t="s">
        <v>109</v>
      </c>
      <c r="C273" s="141">
        <f>SUM(D273:F273)</f>
        <v>10</v>
      </c>
      <c r="D273" s="122">
        <f>'[1]Перечень проектов'!$G$76</f>
        <v>10</v>
      </c>
      <c r="E273" s="122">
        <v>0</v>
      </c>
      <c r="F273" s="122">
        <v>0</v>
      </c>
      <c r="G273" s="70"/>
      <c r="H273" s="70"/>
      <c r="I273" s="70"/>
      <c r="J273" s="70"/>
      <c r="K273" s="70"/>
      <c r="L273" s="70"/>
      <c r="M273" s="70"/>
    </row>
    <row r="274" spans="1:13" s="1" customFormat="1" ht="24.75" customHeight="1">
      <c r="A274" s="222" t="str">
        <f>'[1]Перечень проектов'!$B$79</f>
        <v>Строительство розничного рынка (ИП Потапов)</v>
      </c>
      <c r="B274" s="64" t="s">
        <v>51</v>
      </c>
      <c r="C274" s="8">
        <f>C275</f>
        <v>2</v>
      </c>
      <c r="D274" s="8">
        <f>D275</f>
        <v>2</v>
      </c>
      <c r="E274" s="8">
        <f>E275</f>
        <v>0</v>
      </c>
      <c r="F274" s="8">
        <f>F275</f>
        <v>0</v>
      </c>
      <c r="G274" s="63"/>
      <c r="H274" s="63"/>
      <c r="I274" s="63"/>
      <c r="J274" s="63"/>
      <c r="K274" s="63"/>
      <c r="L274" s="63"/>
      <c r="M274" s="63"/>
    </row>
    <row r="275" spans="1:13" s="1" customFormat="1" ht="29.25" customHeight="1">
      <c r="A275" s="223"/>
      <c r="B275" s="65" t="s">
        <v>109</v>
      </c>
      <c r="C275" s="6">
        <f>D275+E275+F275</f>
        <v>2</v>
      </c>
      <c r="D275" s="6">
        <f>'[1]Перечень проектов'!$G$81</f>
        <v>2</v>
      </c>
      <c r="E275" s="6">
        <v>0</v>
      </c>
      <c r="F275" s="6">
        <v>0</v>
      </c>
      <c r="G275" s="63"/>
      <c r="H275" s="63"/>
      <c r="I275" s="63"/>
      <c r="J275" s="63"/>
      <c r="K275" s="63"/>
      <c r="L275" s="63"/>
      <c r="M275" s="63"/>
    </row>
    <row r="276" spans="1:13" s="1" customFormat="1" ht="24.75" customHeight="1">
      <c r="A276" s="222" t="str">
        <f>'[1]Перечень проектов'!$B$82</f>
        <v>Строительство пекарни (ИП Бобров)</v>
      </c>
      <c r="B276" s="64" t="s">
        <v>51</v>
      </c>
      <c r="C276" s="8">
        <f>C277</f>
        <v>10</v>
      </c>
      <c r="D276" s="8">
        <f>D277</f>
        <v>10</v>
      </c>
      <c r="E276" s="8">
        <f>E277</f>
        <v>0</v>
      </c>
      <c r="F276" s="8">
        <f>F277</f>
        <v>0</v>
      </c>
      <c r="G276" s="63"/>
      <c r="H276" s="63"/>
      <c r="I276" s="63"/>
      <c r="J276" s="63"/>
      <c r="K276" s="63"/>
      <c r="L276" s="63"/>
      <c r="M276" s="63"/>
    </row>
    <row r="277" spans="1:13" s="1" customFormat="1" ht="29.25" customHeight="1">
      <c r="A277" s="223"/>
      <c r="B277" s="65" t="s">
        <v>109</v>
      </c>
      <c r="C277" s="6">
        <f>D277+E277+F277</f>
        <v>10</v>
      </c>
      <c r="D277" s="6">
        <f>'[1]Перечень проектов'!$G$84</f>
        <v>10</v>
      </c>
      <c r="E277" s="6">
        <v>0</v>
      </c>
      <c r="F277" s="6">
        <v>0</v>
      </c>
      <c r="G277" s="63"/>
      <c r="H277" s="63"/>
      <c r="I277" s="63"/>
      <c r="J277" s="63"/>
      <c r="K277" s="63"/>
      <c r="L277" s="63"/>
      <c r="M277" s="63"/>
    </row>
    <row r="278" spans="1:13" s="1" customFormat="1" ht="24.75" customHeight="1">
      <c r="A278" s="222" t="str">
        <f>'[1]Перечень проектов'!$B$85</f>
        <v>Развитие услуг бани и сауны (ООО "Русский дух)</v>
      </c>
      <c r="B278" s="64" t="s">
        <v>51</v>
      </c>
      <c r="C278" s="8">
        <f>C279</f>
        <v>2.035</v>
      </c>
      <c r="D278" s="8">
        <f>D279</f>
        <v>1.035</v>
      </c>
      <c r="E278" s="8">
        <f>E279</f>
        <v>0.5</v>
      </c>
      <c r="F278" s="8">
        <f>F279</f>
        <v>0.5</v>
      </c>
      <c r="G278" s="63"/>
      <c r="H278" s="63"/>
      <c r="I278" s="63"/>
      <c r="J278" s="63"/>
      <c r="K278" s="63"/>
      <c r="L278" s="63"/>
      <c r="M278" s="63"/>
    </row>
    <row r="279" spans="1:13" s="1" customFormat="1" ht="29.25" customHeight="1">
      <c r="A279" s="223"/>
      <c r="B279" s="65" t="s">
        <v>109</v>
      </c>
      <c r="C279" s="6">
        <f>D279+E279+F279</f>
        <v>2.035</v>
      </c>
      <c r="D279" s="6">
        <f>'[1]Перечень проектов'!$G$86</f>
        <v>1.035</v>
      </c>
      <c r="E279" s="6">
        <f>'[1]Перечень проектов'!$G$87</f>
        <v>0.5</v>
      </c>
      <c r="F279" s="6">
        <f>'[1]Перечень проектов'!$G$88</f>
        <v>0.5</v>
      </c>
      <c r="G279" s="63"/>
      <c r="H279" s="63"/>
      <c r="I279" s="63"/>
      <c r="J279" s="63"/>
      <c r="K279" s="63"/>
      <c r="L279" s="63"/>
      <c r="M279" s="63"/>
    </row>
    <row r="280" spans="1:13" s="1" customFormat="1" ht="24.75" customHeight="1">
      <c r="A280" s="222" t="str">
        <f>'[1]Перечень проектов'!$B$89</f>
        <v>Строительство детского развивающего центра "Умница"</v>
      </c>
      <c r="B280" s="64" t="s">
        <v>51</v>
      </c>
      <c r="C280" s="8">
        <f>C281</f>
        <v>7</v>
      </c>
      <c r="D280" s="8">
        <f>D281</f>
        <v>1</v>
      </c>
      <c r="E280" s="8">
        <f>E281</f>
        <v>3</v>
      </c>
      <c r="F280" s="8">
        <f>F281</f>
        <v>3</v>
      </c>
      <c r="G280" s="63"/>
      <c r="H280" s="63"/>
      <c r="I280" s="63"/>
      <c r="J280" s="63"/>
      <c r="K280" s="63"/>
      <c r="L280" s="63"/>
      <c r="M280" s="63"/>
    </row>
    <row r="281" spans="1:13" s="1" customFormat="1" ht="29.25" customHeight="1">
      <c r="A281" s="223"/>
      <c r="B281" s="65" t="s">
        <v>109</v>
      </c>
      <c r="C281" s="6">
        <f>D281+E281+F281</f>
        <v>7</v>
      </c>
      <c r="D281" s="6">
        <f>'[1]Перечень проектов'!$G$90</f>
        <v>1</v>
      </c>
      <c r="E281" s="6">
        <f>'[1]Перечень проектов'!$G$91</f>
        <v>3</v>
      </c>
      <c r="F281" s="6">
        <f>'[1]Перечень проектов'!$G$92</f>
        <v>3</v>
      </c>
      <c r="G281" s="63"/>
      <c r="H281" s="63"/>
      <c r="I281" s="63"/>
      <c r="J281" s="63"/>
      <c r="K281" s="63"/>
      <c r="L281" s="63"/>
      <c r="M281" s="63"/>
    </row>
    <row r="282" spans="1:13" s="1" customFormat="1" ht="24.75" customHeight="1">
      <c r="A282" s="222" t="str">
        <f>'[1]Перечень проектов'!$B$93</f>
        <v>Строительство автокомплекса и кемпинга </v>
      </c>
      <c r="B282" s="64" t="s">
        <v>51</v>
      </c>
      <c r="C282" s="8">
        <f>C283</f>
        <v>50</v>
      </c>
      <c r="D282" s="8">
        <f>D283</f>
        <v>0</v>
      </c>
      <c r="E282" s="8">
        <f>E283</f>
        <v>0</v>
      </c>
      <c r="F282" s="8">
        <f>F283</f>
        <v>50</v>
      </c>
      <c r="G282" s="63"/>
      <c r="H282" s="63"/>
      <c r="I282" s="63"/>
      <c r="J282" s="63"/>
      <c r="K282" s="63"/>
      <c r="L282" s="63"/>
      <c r="M282" s="63"/>
    </row>
    <row r="283" spans="1:13" s="1" customFormat="1" ht="29.25" customHeight="1">
      <c r="A283" s="223"/>
      <c r="B283" s="65" t="s">
        <v>109</v>
      </c>
      <c r="C283" s="6">
        <f>D283+E283+F283</f>
        <v>50</v>
      </c>
      <c r="D283" s="6">
        <v>0</v>
      </c>
      <c r="E283" s="6">
        <v>0</v>
      </c>
      <c r="F283" s="6">
        <f>'[1]Перечень проектов'!$G$94</f>
        <v>50</v>
      </c>
      <c r="G283" s="63"/>
      <c r="H283" s="63"/>
      <c r="I283" s="63"/>
      <c r="J283" s="63"/>
      <c r="K283" s="63"/>
      <c r="L283" s="63"/>
      <c r="M283" s="63"/>
    </row>
    <row r="284" spans="1:13" s="1" customFormat="1" ht="23.25" customHeight="1">
      <c r="A284" s="228" t="s">
        <v>168</v>
      </c>
      <c r="B284" s="64" t="s">
        <v>51</v>
      </c>
      <c r="C284" s="8">
        <f>C285</f>
        <v>8</v>
      </c>
      <c r="D284" s="8">
        <f>D285</f>
        <v>8</v>
      </c>
      <c r="E284" s="8">
        <f>E285</f>
        <v>0</v>
      </c>
      <c r="F284" s="8">
        <f>F285</f>
        <v>0</v>
      </c>
      <c r="G284" s="63"/>
      <c r="H284" s="63"/>
      <c r="I284" s="63"/>
      <c r="J284" s="63"/>
      <c r="K284" s="63"/>
      <c r="L284" s="63"/>
      <c r="M284" s="63"/>
    </row>
    <row r="285" spans="1:13" s="1" customFormat="1" ht="24" customHeight="1">
      <c r="A285" s="228"/>
      <c r="B285" s="92" t="s">
        <v>109</v>
      </c>
      <c r="C285" s="8">
        <f>D285+E285+F285</f>
        <v>8</v>
      </c>
      <c r="D285" s="6">
        <f>D287</f>
        <v>8</v>
      </c>
      <c r="E285" s="6">
        <f>E287</f>
        <v>0</v>
      </c>
      <c r="F285" s="6">
        <f>F287</f>
        <v>0</v>
      </c>
      <c r="G285" s="63"/>
      <c r="H285" s="63"/>
      <c r="I285" s="63"/>
      <c r="J285" s="63"/>
      <c r="K285" s="63"/>
      <c r="L285" s="63"/>
      <c r="M285" s="63"/>
    </row>
    <row r="286" spans="1:13" s="1" customFormat="1" ht="24.75" customHeight="1">
      <c r="A286" s="222" t="s">
        <v>171</v>
      </c>
      <c r="B286" s="64" t="s">
        <v>51</v>
      </c>
      <c r="C286" s="8">
        <f>C287</f>
        <v>8</v>
      </c>
      <c r="D286" s="8">
        <f>D287</f>
        <v>8</v>
      </c>
      <c r="E286" s="8">
        <f>E287</f>
        <v>0</v>
      </c>
      <c r="F286" s="8">
        <f>F287</f>
        <v>0</v>
      </c>
      <c r="G286" s="63"/>
      <c r="H286" s="63"/>
      <c r="I286" s="63"/>
      <c r="J286" s="63"/>
      <c r="K286" s="63"/>
      <c r="L286" s="63"/>
      <c r="M286" s="63"/>
    </row>
    <row r="287" spans="1:13" s="1" customFormat="1" ht="29.25" customHeight="1">
      <c r="A287" s="223"/>
      <c r="B287" s="65" t="s">
        <v>109</v>
      </c>
      <c r="C287" s="6">
        <f>D287+E287+F287</f>
        <v>8</v>
      </c>
      <c r="D287" s="6">
        <v>8</v>
      </c>
      <c r="E287" s="6">
        <v>0</v>
      </c>
      <c r="F287" s="6">
        <v>0</v>
      </c>
      <c r="G287" s="63"/>
      <c r="H287" s="63"/>
      <c r="I287" s="63"/>
      <c r="J287" s="63"/>
      <c r="K287" s="63"/>
      <c r="L287" s="63"/>
      <c r="M287" s="63"/>
    </row>
    <row r="288" spans="1:13" s="1" customFormat="1" ht="21" customHeight="1">
      <c r="A288" s="228" t="s">
        <v>169</v>
      </c>
      <c r="B288" s="64" t="s">
        <v>51</v>
      </c>
      <c r="C288" s="8">
        <f>C290+C289</f>
        <v>0.4</v>
      </c>
      <c r="D288" s="8">
        <f>D290+D289</f>
        <v>0.4</v>
      </c>
      <c r="E288" s="8">
        <f>E290+E289</f>
        <v>0</v>
      </c>
      <c r="F288" s="8">
        <f>F290+F289</f>
        <v>0</v>
      </c>
      <c r="G288" s="63"/>
      <c r="H288" s="63"/>
      <c r="I288" s="63"/>
      <c r="J288" s="63"/>
      <c r="K288" s="63"/>
      <c r="L288" s="63"/>
      <c r="M288" s="63"/>
    </row>
    <row r="289" spans="1:13" s="1" customFormat="1" ht="24" customHeight="1">
      <c r="A289" s="228"/>
      <c r="B289" s="64" t="s">
        <v>77</v>
      </c>
      <c r="C289" s="8">
        <f>D289+E289+F289</f>
        <v>0.28</v>
      </c>
      <c r="D289" s="6">
        <f>D292</f>
        <v>0.28</v>
      </c>
      <c r="E289" s="6">
        <f>E292</f>
        <v>0</v>
      </c>
      <c r="F289" s="6">
        <f>F292</f>
        <v>0</v>
      </c>
      <c r="G289" s="63"/>
      <c r="H289" s="63"/>
      <c r="I289" s="63"/>
      <c r="J289" s="63"/>
      <c r="K289" s="63"/>
      <c r="L289" s="63"/>
      <c r="M289" s="63"/>
    </row>
    <row r="290" spans="1:13" s="1" customFormat="1" ht="21.75" customHeight="1">
      <c r="A290" s="228"/>
      <c r="B290" s="64" t="s">
        <v>78</v>
      </c>
      <c r="C290" s="8">
        <f>D290+E290+F290</f>
        <v>0.12</v>
      </c>
      <c r="D290" s="6">
        <f>D293</f>
        <v>0.12</v>
      </c>
      <c r="E290" s="6">
        <f>E293</f>
        <v>0</v>
      </c>
      <c r="F290" s="6">
        <f>F293</f>
        <v>0</v>
      </c>
      <c r="G290" s="63"/>
      <c r="H290" s="63"/>
      <c r="I290" s="63"/>
      <c r="J290" s="63"/>
      <c r="K290" s="63"/>
      <c r="L290" s="63"/>
      <c r="M290" s="63"/>
    </row>
    <row r="291" spans="1:13" s="1" customFormat="1" ht="26.25" customHeight="1">
      <c r="A291" s="222" t="s">
        <v>93</v>
      </c>
      <c r="B291" s="64" t="s">
        <v>51</v>
      </c>
      <c r="C291" s="8">
        <f>C293+C292</f>
        <v>0.4</v>
      </c>
      <c r="D291" s="8">
        <f>D293+D292</f>
        <v>0.4</v>
      </c>
      <c r="E291" s="8">
        <f>E293+E292</f>
        <v>0</v>
      </c>
      <c r="F291" s="8">
        <f>F293+F292</f>
        <v>0</v>
      </c>
      <c r="G291" s="63"/>
      <c r="H291" s="63"/>
      <c r="I291" s="63"/>
      <c r="J291" s="63"/>
      <c r="K291" s="63"/>
      <c r="L291" s="63"/>
      <c r="M291" s="63"/>
    </row>
    <row r="292" spans="1:13" s="1" customFormat="1" ht="22.5" customHeight="1">
      <c r="A292" s="227"/>
      <c r="B292" s="45" t="s">
        <v>77</v>
      </c>
      <c r="C292" s="6">
        <f>D292+E292+F292</f>
        <v>0.28</v>
      </c>
      <c r="D292" s="6">
        <f>'[1]Перечень проектов'!$D$109</f>
        <v>0.28</v>
      </c>
      <c r="E292" s="6">
        <v>0</v>
      </c>
      <c r="F292" s="6">
        <v>0</v>
      </c>
      <c r="G292" s="63"/>
      <c r="H292" s="63"/>
      <c r="I292" s="63"/>
      <c r="J292" s="63"/>
      <c r="K292" s="63"/>
      <c r="L292" s="63"/>
      <c r="M292" s="63"/>
    </row>
    <row r="293" spans="1:13" s="1" customFormat="1" ht="26.25" customHeight="1">
      <c r="A293" s="223"/>
      <c r="B293" s="45" t="s">
        <v>78</v>
      </c>
      <c r="C293" s="6">
        <f>D293+E293+F293</f>
        <v>0.12</v>
      </c>
      <c r="D293" s="6">
        <f>'[1]Перечень проектов'!$E$109</f>
        <v>0.12</v>
      </c>
      <c r="E293" s="6">
        <v>0</v>
      </c>
      <c r="F293" s="6">
        <v>0</v>
      </c>
      <c r="G293" s="63"/>
      <c r="H293" s="63"/>
      <c r="I293" s="63"/>
      <c r="J293" s="63"/>
      <c r="K293" s="63"/>
      <c r="L293" s="63"/>
      <c r="M293" s="63"/>
    </row>
    <row r="294" spans="1:13" s="1" customFormat="1" ht="27.75" customHeight="1">
      <c r="A294" s="229" t="s">
        <v>170</v>
      </c>
      <c r="B294" s="64" t="s">
        <v>51</v>
      </c>
      <c r="C294" s="8">
        <f>SUM(D294:F294)</f>
        <v>585.155</v>
      </c>
      <c r="D294" s="8">
        <f>SUM(D295:D298)</f>
        <v>179.76500000000001</v>
      </c>
      <c r="E294" s="8">
        <f>SUM(E295:E298)</f>
        <v>85.24000000000001</v>
      </c>
      <c r="F294" s="8">
        <f>SUM(F295:F298)</f>
        <v>320.15</v>
      </c>
      <c r="G294" s="63"/>
      <c r="H294" s="63"/>
      <c r="I294" s="63"/>
      <c r="J294" s="63"/>
      <c r="K294" s="63"/>
      <c r="L294" s="63"/>
      <c r="M294" s="63"/>
    </row>
    <row r="295" spans="1:13" s="1" customFormat="1" ht="27.75" customHeight="1">
      <c r="A295" s="230"/>
      <c r="B295" s="64" t="s">
        <v>77</v>
      </c>
      <c r="C295" s="8">
        <f>D295+E295+F295</f>
        <v>26.439999999999998</v>
      </c>
      <c r="D295" s="6">
        <f>D305+D310</f>
        <v>8.94</v>
      </c>
      <c r="E295" s="6">
        <f>E305+E310</f>
        <v>9.08</v>
      </c>
      <c r="F295" s="6">
        <f>F305+F310</f>
        <v>8.42</v>
      </c>
      <c r="G295" s="63"/>
      <c r="H295" s="63"/>
      <c r="I295" s="63"/>
      <c r="J295" s="63"/>
      <c r="K295" s="63"/>
      <c r="L295" s="63"/>
      <c r="M295" s="63"/>
    </row>
    <row r="296" spans="1:13" s="1" customFormat="1" ht="27.75" customHeight="1">
      <c r="A296" s="230"/>
      <c r="B296" s="64" t="s">
        <v>78</v>
      </c>
      <c r="C296" s="8">
        <f>D296+E296+F296</f>
        <v>28.005</v>
      </c>
      <c r="D296" s="6">
        <f>D304+D309</f>
        <v>8.045</v>
      </c>
      <c r="E296" s="6">
        <f>E304+E309</f>
        <v>9.98</v>
      </c>
      <c r="F296" s="6">
        <f>F304+F309</f>
        <v>9.98</v>
      </c>
      <c r="G296" s="63"/>
      <c r="H296" s="63"/>
      <c r="I296" s="63"/>
      <c r="J296" s="63"/>
      <c r="K296" s="63"/>
      <c r="L296" s="63"/>
      <c r="M296" s="63"/>
    </row>
    <row r="297" spans="1:13" s="1" customFormat="1" ht="22.5" customHeight="1">
      <c r="A297" s="230"/>
      <c r="B297" s="64" t="s">
        <v>101</v>
      </c>
      <c r="C297" s="8">
        <f>D297+E297+F297</f>
        <v>44.451</v>
      </c>
      <c r="D297" s="6">
        <f>D301+D303+D308+D315+D318+D321+D324+D326+D328</f>
        <v>21.201</v>
      </c>
      <c r="E297" s="6">
        <f>E301+E303+E308+E315+E318+E321+E324+E326+E328</f>
        <v>13.75</v>
      </c>
      <c r="F297" s="6">
        <f>F301+F303+F308+F315+F318+F321+F324+F326+F328</f>
        <v>9.5</v>
      </c>
      <c r="G297" s="63"/>
      <c r="H297" s="63"/>
      <c r="I297" s="63"/>
      <c r="J297" s="63"/>
      <c r="K297" s="63"/>
      <c r="L297" s="63"/>
      <c r="M297" s="63"/>
    </row>
    <row r="298" spans="1:13" s="1" customFormat="1" ht="31.5" customHeight="1">
      <c r="A298" s="231"/>
      <c r="B298" s="64" t="s">
        <v>109</v>
      </c>
      <c r="C298" s="8">
        <f>D298+E298+F298</f>
        <v>486.259</v>
      </c>
      <c r="D298" s="6">
        <f>D306+D311+D313+D316+D319+D329+D331+D333+D335</f>
        <v>141.579</v>
      </c>
      <c r="E298" s="6">
        <f>E306+E311+E313+E316+E319+E329+E331+E333+E335</f>
        <v>52.43</v>
      </c>
      <c r="F298" s="6">
        <f>F306+F311+F313+F316+F319+F329+F331+F333+F335</f>
        <v>292.25</v>
      </c>
      <c r="G298" s="63"/>
      <c r="H298" s="63"/>
      <c r="I298" s="63"/>
      <c r="J298" s="63"/>
      <c r="K298" s="63"/>
      <c r="L298" s="63"/>
      <c r="M298" s="63"/>
    </row>
    <row r="299" spans="1:13" s="1" customFormat="1" ht="31.5" customHeight="1">
      <c r="A299" s="78" t="s">
        <v>228</v>
      </c>
      <c r="B299" s="79"/>
      <c r="C299" s="80"/>
      <c r="D299" s="80"/>
      <c r="E299" s="80"/>
      <c r="F299" s="80"/>
      <c r="G299" s="63"/>
      <c r="H299" s="63"/>
      <c r="I299" s="63"/>
      <c r="J299" s="63"/>
      <c r="K299" s="63"/>
      <c r="L299" s="63"/>
      <c r="M299" s="63"/>
    </row>
    <row r="300" spans="1:13" s="1" customFormat="1" ht="27.75" customHeight="1">
      <c r="A300" s="222" t="str">
        <f>'[1]Перечень проектов'!$B$114</f>
        <v>Благоустройство 71-квартирного жилого дома по ул. Иркутская </v>
      </c>
      <c r="B300" s="64" t="s">
        <v>51</v>
      </c>
      <c r="C300" s="8">
        <f>SUM(D300:F300)</f>
        <v>3.456</v>
      </c>
      <c r="D300" s="8">
        <f>SUM(D301:D301)</f>
        <v>3.456</v>
      </c>
      <c r="E300" s="8">
        <f>SUM(E301:E301)</f>
        <v>0</v>
      </c>
      <c r="F300" s="8">
        <f>SUM(F301:F301)</f>
        <v>0</v>
      </c>
      <c r="G300" s="63"/>
      <c r="H300" s="63"/>
      <c r="I300" s="63"/>
      <c r="J300" s="63"/>
      <c r="K300" s="63"/>
      <c r="L300" s="63"/>
      <c r="M300" s="63"/>
    </row>
    <row r="301" spans="1:13" s="1" customFormat="1" ht="27.75" customHeight="1">
      <c r="A301" s="227"/>
      <c r="B301" s="45" t="s">
        <v>101</v>
      </c>
      <c r="C301" s="6">
        <f>D301+E301+F301</f>
        <v>3.456</v>
      </c>
      <c r="D301" s="6">
        <f>'[1]Перечень проектов'!$F$115</f>
        <v>3.456</v>
      </c>
      <c r="E301" s="6">
        <v>0</v>
      </c>
      <c r="F301" s="6">
        <v>0</v>
      </c>
      <c r="G301" s="63"/>
      <c r="H301" s="63"/>
      <c r="I301" s="63"/>
      <c r="J301" s="63"/>
      <c r="K301" s="63"/>
      <c r="L301" s="63"/>
      <c r="M301" s="63"/>
    </row>
    <row r="302" spans="1:13" s="1" customFormat="1" ht="29.25" customHeight="1">
      <c r="A302" s="235" t="str">
        <f>'[1]Перечень проектов'!$B$116</f>
        <v>Проектирование и строительство 100-квартирного жилого дома №37 в микрорайоне № 4А </v>
      </c>
      <c r="B302" s="64" t="s">
        <v>51</v>
      </c>
      <c r="C302" s="8">
        <f>C306</f>
        <v>119.516</v>
      </c>
      <c r="D302" s="8">
        <f>SUM(D303:D306)</f>
        <v>142.223</v>
      </c>
      <c r="E302" s="8">
        <f>SUM(E303:E306)</f>
        <v>0</v>
      </c>
      <c r="F302" s="8">
        <f>SUM(F303:F306)</f>
        <v>0</v>
      </c>
      <c r="G302" s="63"/>
      <c r="H302" s="63"/>
      <c r="I302" s="63"/>
      <c r="J302" s="63"/>
      <c r="K302" s="63"/>
      <c r="L302" s="63"/>
      <c r="M302" s="63"/>
    </row>
    <row r="303" spans="1:13" s="1" customFormat="1" ht="31.5" customHeight="1">
      <c r="A303" s="236"/>
      <c r="B303" s="45" t="s">
        <v>101</v>
      </c>
      <c r="C303" s="6">
        <f>D303+E303+F303</f>
        <v>5.722</v>
      </c>
      <c r="D303" s="6">
        <f>'[1]Перечень проектов'!$F$118</f>
        <v>5.722</v>
      </c>
      <c r="E303" s="6">
        <v>0</v>
      </c>
      <c r="F303" s="6">
        <v>0</v>
      </c>
      <c r="G303" s="63"/>
      <c r="H303" s="63"/>
      <c r="I303" s="63"/>
      <c r="J303" s="63"/>
      <c r="K303" s="63"/>
      <c r="L303" s="63"/>
      <c r="M303" s="63"/>
    </row>
    <row r="304" spans="1:13" s="1" customFormat="1" ht="31.5" customHeight="1">
      <c r="A304" s="236"/>
      <c r="B304" s="45" t="s">
        <v>78</v>
      </c>
      <c r="C304" s="6">
        <f>D304+E304+F304</f>
        <v>8.045</v>
      </c>
      <c r="D304" s="6">
        <f>'[1]Перечень проектов'!$E$118</f>
        <v>8.045</v>
      </c>
      <c r="E304" s="6">
        <v>0</v>
      </c>
      <c r="F304" s="6">
        <v>0</v>
      </c>
      <c r="G304" s="63"/>
      <c r="H304" s="63"/>
      <c r="I304" s="63"/>
      <c r="J304" s="63"/>
      <c r="K304" s="63"/>
      <c r="L304" s="63"/>
      <c r="M304" s="63"/>
    </row>
    <row r="305" spans="1:13" s="1" customFormat="1" ht="31.5" customHeight="1">
      <c r="A305" s="236"/>
      <c r="B305" s="45" t="s">
        <v>77</v>
      </c>
      <c r="C305" s="6">
        <f>D305+E305+F305</f>
        <v>8.94</v>
      </c>
      <c r="D305" s="6">
        <f>'[1]Перечень проектов'!$D$118</f>
        <v>8.94</v>
      </c>
      <c r="E305" s="6">
        <v>0</v>
      </c>
      <c r="F305" s="6">
        <v>0</v>
      </c>
      <c r="G305" s="63"/>
      <c r="H305" s="63"/>
      <c r="I305" s="63"/>
      <c r="J305" s="63"/>
      <c r="K305" s="63"/>
      <c r="L305" s="63"/>
      <c r="M305" s="63"/>
    </row>
    <row r="306" spans="1:13" s="1" customFormat="1" ht="31.5" customHeight="1">
      <c r="A306" s="237"/>
      <c r="B306" s="45" t="s">
        <v>109</v>
      </c>
      <c r="C306" s="6">
        <f>D306+E306+F306</f>
        <v>119.516</v>
      </c>
      <c r="D306" s="6">
        <f>'[1]Перечень проектов'!$G$118</f>
        <v>119.516</v>
      </c>
      <c r="E306" s="6">
        <v>0</v>
      </c>
      <c r="F306" s="6">
        <v>0</v>
      </c>
      <c r="G306" s="63"/>
      <c r="H306" s="63"/>
      <c r="I306" s="63"/>
      <c r="J306" s="63"/>
      <c r="K306" s="63"/>
      <c r="L306" s="63"/>
      <c r="M306" s="63"/>
    </row>
    <row r="307" spans="1:13" s="1" customFormat="1" ht="29.25" customHeight="1">
      <c r="A307" s="222" t="str">
        <f>'[1]Перечень проектов'!$B$119</f>
        <v>Проектирование и строительство 6 домов в микрорайоне №5/7 по ул.Мира</v>
      </c>
      <c r="B307" s="64" t="s">
        <v>51</v>
      </c>
      <c r="C307" s="8">
        <f>SUM(D307:F307)</f>
        <v>88.366</v>
      </c>
      <c r="D307" s="8">
        <f>SUM(D308:D311)</f>
        <v>1.286</v>
      </c>
      <c r="E307" s="8">
        <f>SUM(E308:E311)</f>
        <v>43.54</v>
      </c>
      <c r="F307" s="8">
        <f>SUM(F308:F311)</f>
        <v>43.54</v>
      </c>
      <c r="G307" s="63"/>
      <c r="H307" s="63"/>
      <c r="I307" s="63"/>
      <c r="J307" s="63"/>
      <c r="K307" s="63"/>
      <c r="L307" s="63"/>
      <c r="M307" s="63"/>
    </row>
    <row r="308" spans="1:13" s="1" customFormat="1" ht="31.5" customHeight="1">
      <c r="A308" s="227"/>
      <c r="B308" s="45" t="s">
        <v>101</v>
      </c>
      <c r="C308" s="6">
        <f>D308+E308+F308</f>
        <v>4.336</v>
      </c>
      <c r="D308" s="6">
        <f>'[1]Перечень проектов'!$F$121</f>
        <v>1.286</v>
      </c>
      <c r="E308" s="6">
        <f>'[1]Перечень проектов'!$F$122</f>
        <v>1.55</v>
      </c>
      <c r="F308" s="6">
        <f>'[1]Перечень проектов'!$F$123</f>
        <v>1.5</v>
      </c>
      <c r="G308" s="63"/>
      <c r="H308" s="63"/>
      <c r="I308" s="63"/>
      <c r="J308" s="63"/>
      <c r="K308" s="63"/>
      <c r="L308" s="63"/>
      <c r="M308" s="63"/>
    </row>
    <row r="309" spans="1:13" s="1" customFormat="1" ht="31.5" customHeight="1">
      <c r="A309" s="227"/>
      <c r="B309" s="45" t="s">
        <v>78</v>
      </c>
      <c r="C309" s="6">
        <f>D309+E309+F309</f>
        <v>19.96</v>
      </c>
      <c r="D309" s="6">
        <v>0</v>
      </c>
      <c r="E309" s="6">
        <f>'[1]Перечень проектов'!$E$122</f>
        <v>9.98</v>
      </c>
      <c r="F309" s="6">
        <f>'[1]Перечень проектов'!$E$123</f>
        <v>9.98</v>
      </c>
      <c r="G309" s="63"/>
      <c r="H309" s="63"/>
      <c r="I309" s="63"/>
      <c r="J309" s="63"/>
      <c r="K309" s="63"/>
      <c r="L309" s="63"/>
      <c r="M309" s="63"/>
    </row>
    <row r="310" spans="1:13" s="1" customFormat="1" ht="31.5" customHeight="1">
      <c r="A310" s="227"/>
      <c r="B310" s="45" t="s">
        <v>77</v>
      </c>
      <c r="C310" s="6">
        <f>D310+E310+F310</f>
        <v>17.5</v>
      </c>
      <c r="D310" s="6">
        <v>0</v>
      </c>
      <c r="E310" s="6">
        <f>'[1]Перечень проектов'!$D$122</f>
        <v>9.08</v>
      </c>
      <c r="F310" s="6">
        <f>'[1]Перечень проектов'!$D$123</f>
        <v>8.42</v>
      </c>
      <c r="G310" s="63"/>
      <c r="H310" s="63"/>
      <c r="I310" s="63"/>
      <c r="J310" s="63"/>
      <c r="K310" s="63"/>
      <c r="L310" s="63"/>
      <c r="M310" s="63"/>
    </row>
    <row r="311" spans="1:13" s="1" customFormat="1" ht="31.5" customHeight="1">
      <c r="A311" s="223"/>
      <c r="B311" s="45" t="s">
        <v>109</v>
      </c>
      <c r="C311" s="6">
        <f>D311+E311+F311</f>
        <v>46.57</v>
      </c>
      <c r="D311" s="6">
        <v>0</v>
      </c>
      <c r="E311" s="6">
        <f>'[1]Перечень проектов'!$G$122</f>
        <v>22.93</v>
      </c>
      <c r="F311" s="6">
        <f>'[1]Перечень проектов'!$G$123</f>
        <v>23.64</v>
      </c>
      <c r="G311" s="63"/>
      <c r="H311" s="63"/>
      <c r="I311" s="63"/>
      <c r="J311" s="63"/>
      <c r="K311" s="63"/>
      <c r="L311" s="63"/>
      <c r="M311" s="63"/>
    </row>
    <row r="312" spans="1:13" s="1" customFormat="1" ht="29.25" customHeight="1">
      <c r="A312" s="222" t="str">
        <f>'[1]Перечень проектов'!$B$127</f>
        <v>Строительство 52-квартирного жилого дома в микрорайоне №4А</v>
      </c>
      <c r="B312" s="64" t="s">
        <v>51</v>
      </c>
      <c r="C312" s="8">
        <f>SUM(D312:F312)</f>
        <v>8.9</v>
      </c>
      <c r="D312" s="8">
        <f>SUM(D313:D313)</f>
        <v>3.4</v>
      </c>
      <c r="E312" s="8">
        <f>SUM(E313:E313)</f>
        <v>5.5</v>
      </c>
      <c r="F312" s="8">
        <f>SUM(F313:F313)</f>
        <v>0</v>
      </c>
      <c r="G312" s="63"/>
      <c r="H312" s="63"/>
      <c r="I312" s="63"/>
      <c r="J312" s="63"/>
      <c r="K312" s="63"/>
      <c r="L312" s="63"/>
      <c r="M312" s="63"/>
    </row>
    <row r="313" spans="1:13" s="1" customFormat="1" ht="29.25" customHeight="1">
      <c r="A313" s="227"/>
      <c r="B313" s="45" t="s">
        <v>109</v>
      </c>
      <c r="C313" s="6">
        <f>SUM(D313:F313)</f>
        <v>8.9</v>
      </c>
      <c r="D313" s="6">
        <f>'[1]Перечень проектов'!$G$128</f>
        <v>3.4</v>
      </c>
      <c r="E313" s="6">
        <f>'[1]Перечень проектов'!$G$129</f>
        <v>5.5</v>
      </c>
      <c r="F313" s="6">
        <v>0</v>
      </c>
      <c r="G313" s="63"/>
      <c r="H313" s="63"/>
      <c r="I313" s="63"/>
      <c r="J313" s="63"/>
      <c r="K313" s="63"/>
      <c r="L313" s="63"/>
      <c r="M313" s="63"/>
    </row>
    <row r="314" spans="1:13" s="1" customFormat="1" ht="29.25" customHeight="1">
      <c r="A314" s="222" t="str">
        <f>'[1]Перечень проектов'!$B$130</f>
        <v>Строительство 60-квартирного жилого дома в районе лицея №15</v>
      </c>
      <c r="B314" s="64" t="s">
        <v>51</v>
      </c>
      <c r="C314" s="8">
        <f>SUM(D314:F314)</f>
        <v>75.3</v>
      </c>
      <c r="D314" s="8">
        <f>SUM(D315:D316)</f>
        <v>0</v>
      </c>
      <c r="E314" s="8">
        <f>SUM(E315:E316)</f>
        <v>0.2</v>
      </c>
      <c r="F314" s="8">
        <f>SUM(F315:F316)</f>
        <v>75.1</v>
      </c>
      <c r="G314" s="63"/>
      <c r="H314" s="63"/>
      <c r="I314" s="63"/>
      <c r="J314" s="63"/>
      <c r="K314" s="63"/>
      <c r="L314" s="63"/>
      <c r="M314" s="63"/>
    </row>
    <row r="315" spans="1:13" s="1" customFormat="1" ht="29.25" customHeight="1">
      <c r="A315" s="227"/>
      <c r="B315" s="45" t="s">
        <v>101</v>
      </c>
      <c r="C315" s="6">
        <f>D315+E315+F315</f>
        <v>1.3</v>
      </c>
      <c r="D315" s="6">
        <v>0</v>
      </c>
      <c r="E315" s="6">
        <f>'[1]Перечень проектов'!$F$131</f>
        <v>0.2</v>
      </c>
      <c r="F315" s="6">
        <f>'[1]Перечень проектов'!$F$132</f>
        <v>1.1</v>
      </c>
      <c r="G315" s="63"/>
      <c r="H315" s="63"/>
      <c r="I315" s="63"/>
      <c r="J315" s="63"/>
      <c r="K315" s="63"/>
      <c r="L315" s="63"/>
      <c r="M315" s="63"/>
    </row>
    <row r="316" spans="1:13" s="1" customFormat="1" ht="31.5" customHeight="1">
      <c r="A316" s="223"/>
      <c r="B316" s="45" t="s">
        <v>109</v>
      </c>
      <c r="C316" s="6">
        <f>D316+E316+F316</f>
        <v>74</v>
      </c>
      <c r="D316" s="6">
        <v>0</v>
      </c>
      <c r="E316" s="6">
        <v>0</v>
      </c>
      <c r="F316" s="6">
        <v>74</v>
      </c>
      <c r="G316" s="63"/>
      <c r="H316" s="63"/>
      <c r="I316" s="63"/>
      <c r="J316" s="63"/>
      <c r="K316" s="63"/>
      <c r="L316" s="63"/>
      <c r="M316" s="63"/>
    </row>
    <row r="317" spans="1:13" s="1" customFormat="1" ht="29.25" customHeight="1">
      <c r="A317" s="222" t="str">
        <f>'[1]Перечень проектов'!$B$133</f>
        <v>Проектирование и строительство домов в микрорайоне №6</v>
      </c>
      <c r="B317" s="64" t="s">
        <v>51</v>
      </c>
      <c r="C317" s="8">
        <f>SUM(D317:F317)</f>
        <v>42.6</v>
      </c>
      <c r="D317" s="8">
        <f>SUM(D318:D319)</f>
        <v>0</v>
      </c>
      <c r="E317" s="8">
        <f>SUM(E318:E319)</f>
        <v>1</v>
      </c>
      <c r="F317" s="8">
        <f>SUM(F318:F319)</f>
        <v>41.6</v>
      </c>
      <c r="G317" s="63"/>
      <c r="H317" s="63"/>
      <c r="I317" s="63"/>
      <c r="J317" s="63"/>
      <c r="K317" s="63"/>
      <c r="L317" s="63"/>
      <c r="M317" s="63"/>
    </row>
    <row r="318" spans="1:13" s="1" customFormat="1" ht="29.25" customHeight="1">
      <c r="A318" s="227"/>
      <c r="B318" s="45" t="s">
        <v>101</v>
      </c>
      <c r="C318" s="6">
        <f>D318+E318+F318</f>
        <v>4.6</v>
      </c>
      <c r="D318" s="6">
        <v>0</v>
      </c>
      <c r="E318" s="6">
        <f>'[1]Перечень проектов'!$F$134</f>
        <v>1</v>
      </c>
      <c r="F318" s="6">
        <f>'[1]Перечень проектов'!$F$135</f>
        <v>3.6</v>
      </c>
      <c r="G318" s="63"/>
      <c r="H318" s="63"/>
      <c r="I318" s="63"/>
      <c r="J318" s="63"/>
      <c r="K318" s="63"/>
      <c r="L318" s="63"/>
      <c r="M318" s="63"/>
    </row>
    <row r="319" spans="1:13" s="1" customFormat="1" ht="31.5" customHeight="1">
      <c r="A319" s="223"/>
      <c r="B319" s="45" t="s">
        <v>109</v>
      </c>
      <c r="C319" s="6">
        <f>D319+E319+F319</f>
        <v>38</v>
      </c>
      <c r="D319" s="6">
        <v>0</v>
      </c>
      <c r="E319" s="6">
        <v>0</v>
      </c>
      <c r="F319" s="6">
        <f>'[1]Перечень проектов'!$G$135</f>
        <v>38</v>
      </c>
      <c r="G319" s="63"/>
      <c r="H319" s="63"/>
      <c r="I319" s="63"/>
      <c r="J319" s="63"/>
      <c r="K319" s="63"/>
      <c r="L319" s="63"/>
      <c r="M319" s="63"/>
    </row>
    <row r="320" spans="1:13" s="1" customFormat="1" ht="26.25" customHeight="1">
      <c r="A320" s="222" t="str">
        <f>'[1]Перечень проектов'!$B$138</f>
        <v>Проектирование и строительство домов в микрорайоне №8</v>
      </c>
      <c r="B320" s="64" t="s">
        <v>51</v>
      </c>
      <c r="C320" s="8">
        <f>SUM(D320:F320)</f>
        <v>1.5</v>
      </c>
      <c r="D320" s="8">
        <f>SUM(D321:D321)</f>
        <v>0</v>
      </c>
      <c r="E320" s="8">
        <f>SUM(E321:E321)</f>
        <v>0.5</v>
      </c>
      <c r="F320" s="8">
        <f>SUM(F321:F321)</f>
        <v>1</v>
      </c>
      <c r="G320" s="63"/>
      <c r="H320" s="63"/>
      <c r="I320" s="63"/>
      <c r="J320" s="63"/>
      <c r="K320" s="63"/>
      <c r="L320" s="63"/>
      <c r="M320" s="63"/>
    </row>
    <row r="321" spans="1:13" s="1" customFormat="1" ht="26.25" customHeight="1">
      <c r="A321" s="227"/>
      <c r="B321" s="45" t="s">
        <v>101</v>
      </c>
      <c r="C321" s="6">
        <f>SUM(D321:F321)</f>
        <v>1.5</v>
      </c>
      <c r="D321" s="6">
        <v>0</v>
      </c>
      <c r="E321" s="6">
        <f>'[1]Перечень проектов'!$F$139</f>
        <v>0.5</v>
      </c>
      <c r="F321" s="6">
        <f>'[1]Перечень проектов'!$F$140</f>
        <v>1</v>
      </c>
      <c r="G321" s="63"/>
      <c r="H321" s="63"/>
      <c r="I321" s="63"/>
      <c r="J321" s="63"/>
      <c r="K321" s="63"/>
      <c r="L321" s="63"/>
      <c r="M321" s="63"/>
    </row>
    <row r="322" spans="1:13" s="1" customFormat="1" ht="31.5" customHeight="1">
      <c r="A322" s="90" t="s">
        <v>229</v>
      </c>
      <c r="B322" s="79"/>
      <c r="C322" s="80"/>
      <c r="D322" s="80"/>
      <c r="E322" s="80"/>
      <c r="F322" s="80"/>
      <c r="G322" s="63"/>
      <c r="H322" s="63"/>
      <c r="I322" s="63"/>
      <c r="J322" s="63"/>
      <c r="K322" s="63"/>
      <c r="L322" s="63"/>
      <c r="M322" s="63"/>
    </row>
    <row r="323" spans="1:13" s="1" customFormat="1" ht="27" customHeight="1">
      <c r="A323" s="222" t="str">
        <f>'[1]Перечень проектов'!$B$153</f>
        <v>Проектирование и строительство водопроводной сети в п. Барзас</v>
      </c>
      <c r="B323" s="64" t="s">
        <v>51</v>
      </c>
      <c r="C323" s="8">
        <f>SUM(D323:F323)</f>
        <v>18.687</v>
      </c>
      <c r="D323" s="8">
        <f>D324</f>
        <v>10.087000000000002</v>
      </c>
      <c r="E323" s="8">
        <f>E324</f>
        <v>8.6</v>
      </c>
      <c r="F323" s="8">
        <f>F324</f>
        <v>0</v>
      </c>
      <c r="G323" s="63"/>
      <c r="H323" s="63"/>
      <c r="I323" s="63"/>
      <c r="J323" s="63"/>
      <c r="K323" s="63"/>
      <c r="L323" s="63"/>
      <c r="M323" s="63"/>
    </row>
    <row r="324" spans="1:13" s="1" customFormat="1" ht="29.25" customHeight="1">
      <c r="A324" s="227"/>
      <c r="B324" s="45" t="s">
        <v>101</v>
      </c>
      <c r="C324" s="6">
        <f>D324+E324+F324</f>
        <v>18.687</v>
      </c>
      <c r="D324" s="6">
        <f>'[1]Перечень проектов'!$F$155</f>
        <v>10.087000000000002</v>
      </c>
      <c r="E324" s="6">
        <f>'[1]Перечень проектов'!$F$156</f>
        <v>8.6</v>
      </c>
      <c r="F324" s="6">
        <v>0</v>
      </c>
      <c r="G324" s="63"/>
      <c r="H324" s="63"/>
      <c r="I324" s="63"/>
      <c r="J324" s="63"/>
      <c r="K324" s="63"/>
      <c r="L324" s="63"/>
      <c r="M324" s="63"/>
    </row>
    <row r="325" spans="1:13" s="1" customFormat="1" ht="27" customHeight="1">
      <c r="A325" s="222" t="str">
        <f>'[1]Перечень проектов'!$B$160</f>
        <v>Проектирование и строительство инженерных сетей для многодетных семей в п.Солнечный</v>
      </c>
      <c r="B325" s="64" t="s">
        <v>51</v>
      </c>
      <c r="C325" s="8">
        <f>SUM(D325:F325)</f>
        <v>4.3500000000000005</v>
      </c>
      <c r="D325" s="8">
        <f>D326</f>
        <v>0.65</v>
      </c>
      <c r="E325" s="8">
        <f>E326</f>
        <v>1.9000000000000001</v>
      </c>
      <c r="F325" s="8">
        <f>F326</f>
        <v>1.8</v>
      </c>
      <c r="G325" s="63"/>
      <c r="H325" s="63"/>
      <c r="I325" s="63"/>
      <c r="J325" s="63"/>
      <c r="K325" s="63"/>
      <c r="L325" s="63"/>
      <c r="M325" s="63"/>
    </row>
    <row r="326" spans="1:13" s="1" customFormat="1" ht="29.25" customHeight="1">
      <c r="A326" s="227"/>
      <c r="B326" s="45" t="s">
        <v>101</v>
      </c>
      <c r="C326" s="6">
        <f>D326+E326+F326</f>
        <v>4.3500000000000005</v>
      </c>
      <c r="D326" s="6">
        <f>'[1]Перечень проектов'!$F$161</f>
        <v>0.65</v>
      </c>
      <c r="E326" s="6">
        <f>'[1]Перечень проектов'!$F$162</f>
        <v>1.9000000000000001</v>
      </c>
      <c r="F326" s="6">
        <f>'[1]Перечень проектов'!$F$163</f>
        <v>1.8</v>
      </c>
      <c r="G326" s="63"/>
      <c r="H326" s="63"/>
      <c r="I326" s="63"/>
      <c r="J326" s="63"/>
      <c r="K326" s="63"/>
      <c r="L326" s="63"/>
      <c r="M326" s="63"/>
    </row>
    <row r="327" spans="1:13" s="1" customFormat="1" ht="27" customHeight="1">
      <c r="A327" s="222" t="str">
        <f>'[1]Перечень проектов'!$B$166</f>
        <v>Строительство канализационного коллектора от шахты Березовская до очистных сооружений г.Березовский</v>
      </c>
      <c r="B327" s="64" t="s">
        <v>51</v>
      </c>
      <c r="C327" s="8">
        <f>SUM(D327:F327)</f>
        <v>41.01</v>
      </c>
      <c r="D327" s="8">
        <f>D328+D329</f>
        <v>0</v>
      </c>
      <c r="E327" s="8">
        <f>E328+E329</f>
        <v>0</v>
      </c>
      <c r="F327" s="8">
        <f>F328+F329</f>
        <v>41.01</v>
      </c>
      <c r="G327" s="63"/>
      <c r="H327" s="63"/>
      <c r="I327" s="63"/>
      <c r="J327" s="63"/>
      <c r="K327" s="63"/>
      <c r="L327" s="63"/>
      <c r="M327" s="63"/>
    </row>
    <row r="328" spans="1:13" s="1" customFormat="1" ht="29.25" customHeight="1">
      <c r="A328" s="227"/>
      <c r="B328" s="45" t="s">
        <v>101</v>
      </c>
      <c r="C328" s="6">
        <f>D328+E328+F328</f>
        <v>0.5</v>
      </c>
      <c r="D328" s="6">
        <v>0</v>
      </c>
      <c r="E328" s="6">
        <v>0</v>
      </c>
      <c r="F328" s="6">
        <f>'[1]Перечень проектов'!$F$167</f>
        <v>0.5</v>
      </c>
      <c r="G328" s="63"/>
      <c r="H328" s="63"/>
      <c r="I328" s="63"/>
      <c r="J328" s="63"/>
      <c r="K328" s="63"/>
      <c r="L328" s="63"/>
      <c r="M328" s="63"/>
    </row>
    <row r="329" spans="1:13" s="1" customFormat="1" ht="29.25" customHeight="1">
      <c r="A329" s="227"/>
      <c r="B329" s="45" t="s">
        <v>109</v>
      </c>
      <c r="C329" s="6">
        <f>D329+E329+F329</f>
        <v>40.51</v>
      </c>
      <c r="D329" s="6">
        <v>0</v>
      </c>
      <c r="E329" s="6">
        <v>0</v>
      </c>
      <c r="F329" s="6">
        <f>'[1]Перечень проектов'!$G$167</f>
        <v>40.51</v>
      </c>
      <c r="G329" s="63"/>
      <c r="H329" s="63"/>
      <c r="I329" s="63"/>
      <c r="J329" s="63"/>
      <c r="K329" s="63"/>
      <c r="L329" s="63"/>
      <c r="M329" s="63"/>
    </row>
    <row r="330" spans="1:13" s="1" customFormat="1" ht="29.25" customHeight="1">
      <c r="A330" s="187" t="str">
        <f>'[1]Перечень проектов'!$B$174</f>
        <v>Реконструкция котельной №1</v>
      </c>
      <c r="B330" s="64" t="s">
        <v>51</v>
      </c>
      <c r="C330" s="8">
        <f>D330+E330+F330</f>
        <v>66.663</v>
      </c>
      <c r="D330" s="8">
        <f>D331</f>
        <v>18.663</v>
      </c>
      <c r="E330" s="8">
        <f>E331</f>
        <v>24</v>
      </c>
      <c r="F330" s="8">
        <f>F331</f>
        <v>24</v>
      </c>
      <c r="G330" s="63"/>
      <c r="H330" s="63"/>
      <c r="I330" s="63"/>
      <c r="J330" s="63"/>
      <c r="K330" s="63"/>
      <c r="L330" s="63"/>
      <c r="M330" s="63"/>
    </row>
    <row r="331" spans="1:13" s="69" customFormat="1" ht="29.25" customHeight="1">
      <c r="A331" s="188"/>
      <c r="B331" s="45" t="s">
        <v>109</v>
      </c>
      <c r="C331" s="8">
        <f>D331+E331+F331</f>
        <v>66.663</v>
      </c>
      <c r="D331" s="24">
        <f>'[1]Перечень проектов'!$G$176</f>
        <v>18.663</v>
      </c>
      <c r="E331" s="24">
        <f>'[1]Перечень проектов'!$G$177</f>
        <v>24</v>
      </c>
      <c r="F331" s="24">
        <f>'[1]Перечень проектов'!$G$178</f>
        <v>24</v>
      </c>
      <c r="G331" s="68"/>
      <c r="H331" s="68"/>
      <c r="I331" s="68"/>
      <c r="J331" s="68"/>
      <c r="K331" s="68"/>
      <c r="L331" s="68"/>
      <c r="M331" s="68"/>
    </row>
    <row r="332" spans="1:13" s="1" customFormat="1" ht="29.25" customHeight="1">
      <c r="A332" s="187" t="str">
        <f>'[1]Перечень проектов'!$B$180</f>
        <v>Строительство полигона твердо-бытовых отходов</v>
      </c>
      <c r="B332" s="64" t="s">
        <v>51</v>
      </c>
      <c r="C332" s="8">
        <f>D332+E332+F332</f>
        <v>27.1</v>
      </c>
      <c r="D332" s="8">
        <f>D333</f>
        <v>0</v>
      </c>
      <c r="E332" s="8">
        <f>E333</f>
        <v>0</v>
      </c>
      <c r="F332" s="8">
        <f>F333</f>
        <v>27.1</v>
      </c>
      <c r="G332" s="63"/>
      <c r="H332" s="63"/>
      <c r="I332" s="63"/>
      <c r="J332" s="63"/>
      <c r="K332" s="63"/>
      <c r="L332" s="63"/>
      <c r="M332" s="63"/>
    </row>
    <row r="333" spans="1:13" s="69" customFormat="1" ht="29.25" customHeight="1">
      <c r="A333" s="188"/>
      <c r="B333" s="45" t="s">
        <v>109</v>
      </c>
      <c r="C333" s="8">
        <f>D333+E333+F333</f>
        <v>27.1</v>
      </c>
      <c r="D333" s="24">
        <v>0</v>
      </c>
      <c r="E333" s="24">
        <v>0</v>
      </c>
      <c r="F333" s="24">
        <f>'[1]Перечень проектов'!$G$181</f>
        <v>27.1</v>
      </c>
      <c r="G333" s="68"/>
      <c r="H333" s="68"/>
      <c r="I333" s="68"/>
      <c r="J333" s="68"/>
      <c r="K333" s="68"/>
      <c r="L333" s="68"/>
      <c r="M333" s="68"/>
    </row>
    <row r="334" spans="1:13" s="1" customFormat="1" ht="25.5" customHeight="1">
      <c r="A334" s="222" t="str">
        <f>'[1]Перечень проектов'!$B$183</f>
        <v>Строительство автомобильной дороги общего пользования г.Березовский - пос.Барзас</v>
      </c>
      <c r="B334" s="64" t="s">
        <v>51</v>
      </c>
      <c r="C334" s="8">
        <f>SUM(D334:F334)</f>
        <v>65</v>
      </c>
      <c r="D334" s="8">
        <f>D335</f>
        <v>0</v>
      </c>
      <c r="E334" s="8">
        <f>E335</f>
        <v>0</v>
      </c>
      <c r="F334" s="8">
        <f>F335</f>
        <v>65</v>
      </c>
      <c r="G334" s="63"/>
      <c r="H334" s="63"/>
      <c r="I334" s="63"/>
      <c r="J334" s="63"/>
      <c r="K334" s="63"/>
      <c r="L334" s="63"/>
      <c r="M334" s="63"/>
    </row>
    <row r="335" spans="1:13" s="1" customFormat="1" ht="21" customHeight="1">
      <c r="A335" s="223"/>
      <c r="B335" s="45" t="s">
        <v>109</v>
      </c>
      <c r="C335" s="6">
        <f>D335+E335+F335</f>
        <v>65</v>
      </c>
      <c r="D335" s="6">
        <v>0</v>
      </c>
      <c r="E335" s="6">
        <v>0</v>
      </c>
      <c r="F335" s="6">
        <f>'[1]Перечень проектов'!$G$184</f>
        <v>65</v>
      </c>
      <c r="G335" s="63"/>
      <c r="H335" s="63"/>
      <c r="I335" s="63"/>
      <c r="J335" s="63"/>
      <c r="K335" s="63"/>
      <c r="L335" s="63"/>
      <c r="M335" s="63"/>
    </row>
    <row r="336" spans="1:6" ht="29.25" customHeight="1">
      <c r="A336" s="225" t="s">
        <v>196</v>
      </c>
      <c r="B336" s="53" t="s">
        <v>51</v>
      </c>
      <c r="C336" s="54">
        <f aca="true" t="shared" si="11" ref="C336:C346">SUM(D336:F336)</f>
        <v>3674.2110000000002</v>
      </c>
      <c r="D336" s="55">
        <f>SUM(D337:D340)</f>
        <v>1700.082</v>
      </c>
      <c r="E336" s="55">
        <f>SUM(E337:E340)</f>
        <v>984.559</v>
      </c>
      <c r="F336" s="55">
        <f>SUM(F337:F340)</f>
        <v>989.57</v>
      </c>
    </row>
    <row r="337" spans="1:6" ht="29.25" customHeight="1">
      <c r="A337" s="225"/>
      <c r="B337" s="53" t="s">
        <v>101</v>
      </c>
      <c r="C337" s="54">
        <f>SUM(D337:F337)</f>
        <v>44.451</v>
      </c>
      <c r="D337" s="56">
        <f>D297</f>
        <v>21.201</v>
      </c>
      <c r="E337" s="56">
        <f>E297</f>
        <v>13.75</v>
      </c>
      <c r="F337" s="56">
        <f>F297</f>
        <v>9.5</v>
      </c>
    </row>
    <row r="338" spans="1:6" ht="29.25" customHeight="1">
      <c r="A338" s="225"/>
      <c r="B338" s="53" t="s">
        <v>78</v>
      </c>
      <c r="C338" s="54">
        <f>SUM(D338:F338)</f>
        <v>28.125</v>
      </c>
      <c r="D338" s="56">
        <f>D290+D296</f>
        <v>8.165</v>
      </c>
      <c r="E338" s="56">
        <f>E290+E296</f>
        <v>9.98</v>
      </c>
      <c r="F338" s="56">
        <f>F290+F296</f>
        <v>9.98</v>
      </c>
    </row>
    <row r="339" spans="1:6" ht="29.25" customHeight="1">
      <c r="A339" s="225"/>
      <c r="B339" s="53" t="s">
        <v>77</v>
      </c>
      <c r="C339" s="54">
        <f>SUM(D339:F339)</f>
        <v>26.72</v>
      </c>
      <c r="D339" s="56">
        <f>D289+D295</f>
        <v>9.219999999999999</v>
      </c>
      <c r="E339" s="56">
        <f>E289+E295</f>
        <v>9.08</v>
      </c>
      <c r="F339" s="56">
        <f>F289+F295</f>
        <v>8.42</v>
      </c>
    </row>
    <row r="340" spans="1:6" ht="29.25" customHeight="1">
      <c r="A340" s="225"/>
      <c r="B340" s="53" t="s">
        <v>109</v>
      </c>
      <c r="C340" s="54">
        <f>SUM(D340:F340)</f>
        <v>3574.915</v>
      </c>
      <c r="D340" s="56">
        <f>D241+D265+D271+D285+D298</f>
        <v>1661.496</v>
      </c>
      <c r="E340" s="56">
        <f>E241+E265+E271+E285+E298</f>
        <v>951.7489999999999</v>
      </c>
      <c r="F340" s="56">
        <f>F241+F265+F271+F285+F298</f>
        <v>961.6700000000001</v>
      </c>
    </row>
    <row r="341" spans="1:7" ht="29.25" customHeight="1">
      <c r="A341" s="224" t="s">
        <v>180</v>
      </c>
      <c r="B341" s="57" t="s">
        <v>51</v>
      </c>
      <c r="C341" s="58">
        <f>SUM(D341:F341)</f>
        <v>5315.274</v>
      </c>
      <c r="D341" s="59">
        <f>SUM(D342:D346)</f>
        <v>2247.2670000000003</v>
      </c>
      <c r="E341" s="59">
        <f>SUM(E342:E346)</f>
        <v>1539.667</v>
      </c>
      <c r="F341" s="59">
        <f>SUM(F342:F346)</f>
        <v>1528.3400000000001</v>
      </c>
      <c r="G341" s="83"/>
    </row>
    <row r="342" spans="1:6" ht="29.25" customHeight="1">
      <c r="A342" s="224"/>
      <c r="B342" s="57" t="s">
        <v>101</v>
      </c>
      <c r="C342" s="58">
        <f t="shared" si="11"/>
        <v>488.96399999999994</v>
      </c>
      <c r="D342" s="93">
        <f>D27+D39+D56+D77+D85+D103+D113+D130+D157+D231+D337</f>
        <v>212.75799999999998</v>
      </c>
      <c r="E342" s="93">
        <f>E27+E39+E56+E77+E85+E103+E113+E130+E157+E231+E337</f>
        <v>133.302</v>
      </c>
      <c r="F342" s="93">
        <f>F27+F39+F56+F77+F85+F103+F113+F130+F157+F231+F337</f>
        <v>142.904</v>
      </c>
    </row>
    <row r="343" spans="1:8" ht="29.25" customHeight="1">
      <c r="A343" s="224"/>
      <c r="B343" s="57" t="s">
        <v>78</v>
      </c>
      <c r="C343" s="58">
        <f t="shared" si="11"/>
        <v>583.386</v>
      </c>
      <c r="D343" s="93">
        <f>D28+D38+D57+D76+D198+D338</f>
        <v>193.112</v>
      </c>
      <c r="E343" s="93">
        <f>E28+E38+E57+E76+E198+E338</f>
        <v>195.137</v>
      </c>
      <c r="F343" s="93">
        <f>F28+F38+F57+F76+F198+F338</f>
        <v>195.137</v>
      </c>
      <c r="H343" s="5" t="s">
        <v>79</v>
      </c>
    </row>
    <row r="344" spans="1:6" ht="29.25" customHeight="1">
      <c r="A344" s="224"/>
      <c r="B344" s="57" t="s">
        <v>77</v>
      </c>
      <c r="C344" s="58">
        <f t="shared" si="11"/>
        <v>319.049</v>
      </c>
      <c r="D344" s="93">
        <f>D37+D199+D339</f>
        <v>103.491</v>
      </c>
      <c r="E344" s="93">
        <f>E37+E199+E339</f>
        <v>108.109</v>
      </c>
      <c r="F344" s="93">
        <f>F37+F199+F339</f>
        <v>107.449</v>
      </c>
    </row>
    <row r="345" spans="1:6" ht="29.25" customHeight="1">
      <c r="A345" s="224"/>
      <c r="B345" s="57" t="s">
        <v>109</v>
      </c>
      <c r="C345" s="58">
        <f t="shared" si="11"/>
        <v>3923.1850000000004</v>
      </c>
      <c r="D345" s="93">
        <f>D78+D131+D158+D232+D340</f>
        <v>1737.6760000000002</v>
      </c>
      <c r="E345" s="93">
        <f>E78+E131+E158+E232+E340</f>
        <v>1102.889</v>
      </c>
      <c r="F345" s="93">
        <f>F78+F131+F158+F232+F340</f>
        <v>1082.6200000000001</v>
      </c>
    </row>
    <row r="346" spans="1:6" ht="29.25" customHeight="1">
      <c r="A346" s="224"/>
      <c r="B346" s="57" t="s">
        <v>75</v>
      </c>
      <c r="C346" s="58">
        <f t="shared" si="11"/>
        <v>0.6900000000000001</v>
      </c>
      <c r="D346" s="93">
        <f>D132</f>
        <v>0.23</v>
      </c>
      <c r="E346" s="93">
        <f>E132</f>
        <v>0.23</v>
      </c>
      <c r="F346" s="93">
        <f>F132</f>
        <v>0.23</v>
      </c>
    </row>
    <row r="348" ht="29.25" customHeight="1">
      <c r="C348" s="51"/>
    </row>
  </sheetData>
  <sheetProtection/>
  <mergeCells count="158">
    <mergeCell ref="A211:A213"/>
    <mergeCell ref="A193:A194"/>
    <mergeCell ref="A195:A196"/>
    <mergeCell ref="A197:A199"/>
    <mergeCell ref="A154:A155"/>
    <mergeCell ref="A320:A321"/>
    <mergeCell ref="A223:F223"/>
    <mergeCell ref="A224:A225"/>
    <mergeCell ref="A226:F226"/>
    <mergeCell ref="A207:A209"/>
    <mergeCell ref="A221:A222"/>
    <mergeCell ref="A218:A219"/>
    <mergeCell ref="A159:F159"/>
    <mergeCell ref="A156:A158"/>
    <mergeCell ref="A164:F164"/>
    <mergeCell ref="A165:A166"/>
    <mergeCell ref="A167:A168"/>
    <mergeCell ref="A291:A293"/>
    <mergeCell ref="A302:A306"/>
    <mergeCell ref="A201:F201"/>
    <mergeCell ref="A214:F214"/>
    <mergeCell ref="A179:A180"/>
    <mergeCell ref="A181:A182"/>
    <mergeCell ref="A171:A172"/>
    <mergeCell ref="A177:A178"/>
    <mergeCell ref="A185:A186"/>
    <mergeCell ref="A144:F144"/>
    <mergeCell ref="A152:A153"/>
    <mergeCell ref="A200:F200"/>
    <mergeCell ref="A187:A188"/>
    <mergeCell ref="A189:A190"/>
    <mergeCell ref="A191:A192"/>
    <mergeCell ref="A145:A147"/>
    <mergeCell ref="A140:A141"/>
    <mergeCell ref="A330:A331"/>
    <mergeCell ref="A327:A329"/>
    <mergeCell ref="A244:A245"/>
    <mergeCell ref="A202:A205"/>
    <mergeCell ref="A206:F206"/>
    <mergeCell ref="A272:A273"/>
    <mergeCell ref="A284:A285"/>
    <mergeCell ref="A230:A232"/>
    <mergeCell ref="A227:A229"/>
    <mergeCell ref="A242:A243"/>
    <mergeCell ref="A210:F210"/>
    <mergeCell ref="A312:A313"/>
    <mergeCell ref="A325:A326"/>
    <mergeCell ref="A270:A271"/>
    <mergeCell ref="A323:A324"/>
    <mergeCell ref="A274:A275"/>
    <mergeCell ref="A307:A311"/>
    <mergeCell ref="A148:A149"/>
    <mergeCell ref="A150:A151"/>
    <mergeCell ref="A215:A216"/>
    <mergeCell ref="A175:A176"/>
    <mergeCell ref="A276:A277"/>
    <mergeCell ref="A173:A174"/>
    <mergeCell ref="A341:A346"/>
    <mergeCell ref="A233:A238"/>
    <mergeCell ref="A217:F217"/>
    <mergeCell ref="A220:F220"/>
    <mergeCell ref="A239:F239"/>
    <mergeCell ref="A266:A267"/>
    <mergeCell ref="A268:A269"/>
    <mergeCell ref="A246:A247"/>
    <mergeCell ref="A248:A249"/>
    <mergeCell ref="A240:A241"/>
    <mergeCell ref="A264:A265"/>
    <mergeCell ref="A294:A298"/>
    <mergeCell ref="A300:A301"/>
    <mergeCell ref="A336:A340"/>
    <mergeCell ref="A334:A335"/>
    <mergeCell ref="A314:A316"/>
    <mergeCell ref="A317:A319"/>
    <mergeCell ref="A286:A287"/>
    <mergeCell ref="A288:A290"/>
    <mergeCell ref="A282:A283"/>
    <mergeCell ref="A254:A255"/>
    <mergeCell ref="A332:A333"/>
    <mergeCell ref="A256:A257"/>
    <mergeCell ref="A258:A259"/>
    <mergeCell ref="A50:A51"/>
    <mergeCell ref="A15:A16"/>
    <mergeCell ref="A17:A19"/>
    <mergeCell ref="A20:A22"/>
    <mergeCell ref="A26:A28"/>
    <mergeCell ref="A29:F29"/>
    <mergeCell ref="A59:A60"/>
    <mergeCell ref="A58:F58"/>
    <mergeCell ref="A30:A33"/>
    <mergeCell ref="A36:A39"/>
    <mergeCell ref="A40:F40"/>
    <mergeCell ref="A41:A43"/>
    <mergeCell ref="A23:A25"/>
    <mergeCell ref="A34:A35"/>
    <mergeCell ref="A44:A45"/>
    <mergeCell ref="A46:A47"/>
    <mergeCell ref="A48:A49"/>
    <mergeCell ref="A52:A54"/>
    <mergeCell ref="A55:A57"/>
    <mergeCell ref="A1:F1"/>
    <mergeCell ref="A2:F2"/>
    <mergeCell ref="A4:A5"/>
    <mergeCell ref="A13:A14"/>
    <mergeCell ref="A6:F6"/>
    <mergeCell ref="A7:A9"/>
    <mergeCell ref="A10:A12"/>
    <mergeCell ref="B4:B5"/>
    <mergeCell ref="C4:C5"/>
    <mergeCell ref="D4:F4"/>
    <mergeCell ref="A61:A62"/>
    <mergeCell ref="A94:A95"/>
    <mergeCell ref="A96:A97"/>
    <mergeCell ref="A123:A124"/>
    <mergeCell ref="A262:A263"/>
    <mergeCell ref="A82:A83"/>
    <mergeCell ref="A84:A85"/>
    <mergeCell ref="A112:A113"/>
    <mergeCell ref="A87:A88"/>
    <mergeCell ref="A69:A73"/>
    <mergeCell ref="A74:A78"/>
    <mergeCell ref="A79:F79"/>
    <mergeCell ref="A80:A81"/>
    <mergeCell ref="A89:A91"/>
    <mergeCell ref="A107:A108"/>
    <mergeCell ref="A110:A111"/>
    <mergeCell ref="A92:A93"/>
    <mergeCell ref="A105:F105"/>
    <mergeCell ref="A106:F106"/>
    <mergeCell ref="A260:A261"/>
    <mergeCell ref="A86:F86"/>
    <mergeCell ref="A129:A132"/>
    <mergeCell ref="A65:A66"/>
    <mergeCell ref="A63:A64"/>
    <mergeCell ref="A280:A281"/>
    <mergeCell ref="A278:A279"/>
    <mergeCell ref="A67:A68"/>
    <mergeCell ref="A250:A251"/>
    <mergeCell ref="A252:A253"/>
    <mergeCell ref="A109:F109"/>
    <mergeCell ref="A118:A120"/>
    <mergeCell ref="A121:A122"/>
    <mergeCell ref="A114:F114"/>
    <mergeCell ref="A142:A143"/>
    <mergeCell ref="A134:A135"/>
    <mergeCell ref="A102:A104"/>
    <mergeCell ref="A98:A99"/>
    <mergeCell ref="A183:A184"/>
    <mergeCell ref="A169:A170"/>
    <mergeCell ref="A160:A161"/>
    <mergeCell ref="A162:A163"/>
    <mergeCell ref="A115:A117"/>
    <mergeCell ref="A100:A101"/>
    <mergeCell ref="A125:A126"/>
    <mergeCell ref="A127:A128"/>
    <mergeCell ref="A133:F133"/>
    <mergeCell ref="A136:A137"/>
    <mergeCell ref="A138:A139"/>
  </mergeCells>
  <printOptions/>
  <pageMargins left="0.7874015748031497" right="0.2362204724409449" top="0.3937007874015748" bottom="0.35433070866141736" header="0.31496062992125984" footer="0.31496062992125984"/>
  <pageSetup fitToHeight="13" fitToWidth="1" horizontalDpi="180" verticalDpi="180" orientation="landscape" paperSize="9" scale="79" r:id="rId1"/>
  <rowBreaks count="3" manualBreakCount="3">
    <brk id="22" max="5" man="1"/>
    <brk id="199" max="5" man="1"/>
    <brk id="2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338"/>
  <sheetViews>
    <sheetView zoomScale="90" zoomScaleNormal="90" zoomScaleSheetLayoutView="80" zoomScalePageLayoutView="0" workbookViewId="0" topLeftCell="A1">
      <pane ySplit="5" topLeftCell="A6" activePane="bottomLeft" state="frozen"/>
      <selection pane="topLeft" activeCell="F354" sqref="F354"/>
      <selection pane="bottomLeft" activeCell="A1" sqref="A1:IV65536"/>
    </sheetView>
  </sheetViews>
  <sheetFormatPr defaultColWidth="38.421875" defaultRowHeight="29.25" customHeight="1"/>
  <cols>
    <col min="1" max="1" width="50.57421875" style="48" customWidth="1"/>
    <col min="2" max="2" width="16.28125" style="40" customWidth="1"/>
    <col min="3" max="3" width="13.7109375" style="49" customWidth="1"/>
    <col min="4" max="4" width="11.421875" style="50" customWidth="1"/>
    <col min="5" max="5" width="11.8515625" style="50" customWidth="1"/>
    <col min="6" max="6" width="12.00390625" style="50" customWidth="1"/>
    <col min="7" max="7" width="11.8515625" style="50" customWidth="1"/>
    <col min="8" max="8" width="12.421875" style="50" customWidth="1"/>
    <col min="9" max="9" width="12.28125" style="50" customWidth="1"/>
    <col min="10" max="11" width="12.00390625" style="50" customWidth="1"/>
    <col min="12" max="12" width="21.57421875" style="40" customWidth="1"/>
    <col min="13" max="16384" width="38.421875" style="40" customWidth="1"/>
  </cols>
  <sheetData>
    <row r="1" spans="1:11" ht="21" customHeight="1">
      <c r="A1" s="265" t="s">
        <v>55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23.25" customHeight="1">
      <c r="A2" s="266" t="s">
        <v>136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ht="16.5" customHeight="1"/>
    <row r="4" spans="1:11" s="41" customFormat="1" ht="18" customHeight="1">
      <c r="A4" s="267" t="s">
        <v>0</v>
      </c>
      <c r="B4" s="267" t="s">
        <v>113</v>
      </c>
      <c r="C4" s="267" t="s">
        <v>181</v>
      </c>
      <c r="D4" s="271" t="s">
        <v>91</v>
      </c>
      <c r="E4" s="271"/>
      <c r="F4" s="271"/>
      <c r="G4" s="271"/>
      <c r="H4" s="271"/>
      <c r="I4" s="271"/>
      <c r="J4" s="271"/>
      <c r="K4" s="272"/>
    </row>
    <row r="5" spans="1:11" s="41" customFormat="1" ht="68.25" customHeight="1">
      <c r="A5" s="268"/>
      <c r="B5" s="268"/>
      <c r="C5" s="268"/>
      <c r="D5" s="42">
        <v>2018</v>
      </c>
      <c r="E5" s="42">
        <v>2019</v>
      </c>
      <c r="F5" s="42">
        <v>2020</v>
      </c>
      <c r="G5" s="42">
        <v>2021</v>
      </c>
      <c r="H5" s="42">
        <v>2022</v>
      </c>
      <c r="I5" s="42">
        <v>2023</v>
      </c>
      <c r="J5" s="42">
        <v>2024</v>
      </c>
      <c r="K5" s="42">
        <v>2025</v>
      </c>
    </row>
    <row r="6" spans="1:11" ht="22.5" customHeight="1">
      <c r="A6" s="269" t="s">
        <v>1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</row>
    <row r="7" spans="1:11" s="94" customFormat="1" ht="23.25" customHeight="1">
      <c r="A7" s="242" t="s">
        <v>52</v>
      </c>
      <c r="B7" s="43" t="s">
        <v>51</v>
      </c>
      <c r="C7" s="4">
        <f aca="true" t="shared" si="0" ref="C7:C32">SUM(D7:K7)</f>
        <v>64</v>
      </c>
      <c r="D7" s="172">
        <f aca="true" t="shared" si="1" ref="D7:K7">SUM(D8:D9)</f>
        <v>8</v>
      </c>
      <c r="E7" s="172">
        <f t="shared" si="1"/>
        <v>8</v>
      </c>
      <c r="F7" s="172">
        <f t="shared" si="1"/>
        <v>8</v>
      </c>
      <c r="G7" s="172">
        <f t="shared" si="1"/>
        <v>8</v>
      </c>
      <c r="H7" s="172">
        <f t="shared" si="1"/>
        <v>8</v>
      </c>
      <c r="I7" s="172">
        <f t="shared" si="1"/>
        <v>8</v>
      </c>
      <c r="J7" s="172">
        <f t="shared" si="1"/>
        <v>8</v>
      </c>
      <c r="K7" s="172">
        <f t="shared" si="1"/>
        <v>8</v>
      </c>
    </row>
    <row r="8" spans="1:11" s="2" customFormat="1" ht="32.25" customHeight="1">
      <c r="A8" s="247"/>
      <c r="B8" s="173" t="s">
        <v>101</v>
      </c>
      <c r="C8" s="4">
        <f t="shared" si="0"/>
        <v>44.800000000000004</v>
      </c>
      <c r="D8" s="174">
        <v>5.6</v>
      </c>
      <c r="E8" s="174">
        <v>5.6</v>
      </c>
      <c r="F8" s="174">
        <v>5.6</v>
      </c>
      <c r="G8" s="174">
        <v>5.6</v>
      </c>
      <c r="H8" s="174">
        <v>5.6</v>
      </c>
      <c r="I8" s="174">
        <v>5.6</v>
      </c>
      <c r="J8" s="174">
        <v>5.6</v>
      </c>
      <c r="K8" s="174">
        <v>5.6</v>
      </c>
    </row>
    <row r="9" spans="1:11" s="2" customFormat="1" ht="32.25" customHeight="1">
      <c r="A9" s="247"/>
      <c r="B9" s="173" t="s">
        <v>78</v>
      </c>
      <c r="C9" s="4">
        <f t="shared" si="0"/>
        <v>19.2</v>
      </c>
      <c r="D9" s="174">
        <v>2.4</v>
      </c>
      <c r="E9" s="174">
        <v>2.4</v>
      </c>
      <c r="F9" s="174">
        <v>2.4</v>
      </c>
      <c r="G9" s="174">
        <v>2.4</v>
      </c>
      <c r="H9" s="174">
        <v>2.4</v>
      </c>
      <c r="I9" s="174">
        <v>2.4</v>
      </c>
      <c r="J9" s="174">
        <v>2.4</v>
      </c>
      <c r="K9" s="174">
        <v>2.4</v>
      </c>
    </row>
    <row r="10" spans="1:11" s="94" customFormat="1" ht="30" customHeight="1">
      <c r="A10" s="242" t="s">
        <v>165</v>
      </c>
      <c r="B10" s="43" t="s">
        <v>51</v>
      </c>
      <c r="C10" s="4">
        <f t="shared" si="0"/>
        <v>135.5</v>
      </c>
      <c r="D10" s="172">
        <f aca="true" t="shared" si="2" ref="D10:J10">SUM(D11:D12)</f>
        <v>14.5</v>
      </c>
      <c r="E10" s="172">
        <f t="shared" si="2"/>
        <v>14.5</v>
      </c>
      <c r="F10" s="172">
        <f t="shared" si="2"/>
        <v>17</v>
      </c>
      <c r="G10" s="172">
        <f t="shared" si="2"/>
        <v>17</v>
      </c>
      <c r="H10" s="172">
        <f t="shared" si="2"/>
        <v>17</v>
      </c>
      <c r="I10" s="172">
        <f t="shared" si="2"/>
        <v>18.5</v>
      </c>
      <c r="J10" s="172">
        <f t="shared" si="2"/>
        <v>18.5</v>
      </c>
      <c r="K10" s="172">
        <f>SUM(K11:K12)</f>
        <v>18.5</v>
      </c>
    </row>
    <row r="11" spans="1:11" s="2" customFormat="1" ht="32.25" customHeight="1">
      <c r="A11" s="247"/>
      <c r="B11" s="173" t="s">
        <v>101</v>
      </c>
      <c r="C11" s="4">
        <f t="shared" si="0"/>
        <v>127.5</v>
      </c>
      <c r="D11" s="174">
        <v>13.5</v>
      </c>
      <c r="E11" s="174">
        <v>13.5</v>
      </c>
      <c r="F11" s="174">
        <v>16</v>
      </c>
      <c r="G11" s="174">
        <v>16</v>
      </c>
      <c r="H11" s="174">
        <v>16</v>
      </c>
      <c r="I11" s="174">
        <v>17.5</v>
      </c>
      <c r="J11" s="174">
        <v>17.5</v>
      </c>
      <c r="K11" s="174">
        <v>17.5</v>
      </c>
    </row>
    <row r="12" spans="1:11" s="2" customFormat="1" ht="37.5" customHeight="1">
      <c r="A12" s="243"/>
      <c r="B12" s="173" t="s">
        <v>78</v>
      </c>
      <c r="C12" s="4">
        <f t="shared" si="0"/>
        <v>8</v>
      </c>
      <c r="D12" s="174">
        <v>1</v>
      </c>
      <c r="E12" s="174">
        <v>1</v>
      </c>
      <c r="F12" s="174">
        <v>1</v>
      </c>
      <c r="G12" s="174">
        <v>1</v>
      </c>
      <c r="H12" s="174">
        <v>1</v>
      </c>
      <c r="I12" s="174">
        <v>1</v>
      </c>
      <c r="J12" s="174">
        <v>1</v>
      </c>
      <c r="K12" s="174">
        <v>1</v>
      </c>
    </row>
    <row r="13" spans="1:11" s="94" customFormat="1" ht="33.75" customHeight="1">
      <c r="A13" s="242" t="s">
        <v>50</v>
      </c>
      <c r="B13" s="43" t="s">
        <v>51</v>
      </c>
      <c r="C13" s="4">
        <f t="shared" si="0"/>
        <v>26.400000000000002</v>
      </c>
      <c r="D13" s="172">
        <f aca="true" t="shared" si="3" ref="D13:K13">D14</f>
        <v>3.3</v>
      </c>
      <c r="E13" s="172">
        <f t="shared" si="3"/>
        <v>3.3</v>
      </c>
      <c r="F13" s="172">
        <f t="shared" si="3"/>
        <v>3.3</v>
      </c>
      <c r="G13" s="172">
        <f t="shared" si="3"/>
        <v>3.3</v>
      </c>
      <c r="H13" s="172">
        <f t="shared" si="3"/>
        <v>3.3</v>
      </c>
      <c r="I13" s="172">
        <f t="shared" si="3"/>
        <v>3.3</v>
      </c>
      <c r="J13" s="172">
        <f t="shared" si="3"/>
        <v>3.3</v>
      </c>
      <c r="K13" s="172">
        <f t="shared" si="3"/>
        <v>3.3</v>
      </c>
    </row>
    <row r="14" spans="1:11" s="2" customFormat="1" ht="37.5" customHeight="1">
      <c r="A14" s="243"/>
      <c r="B14" s="173" t="s">
        <v>101</v>
      </c>
      <c r="C14" s="4">
        <f t="shared" si="0"/>
        <v>26.400000000000002</v>
      </c>
      <c r="D14" s="174">
        <v>3.3</v>
      </c>
      <c r="E14" s="174">
        <v>3.3</v>
      </c>
      <c r="F14" s="174">
        <v>3.3</v>
      </c>
      <c r="G14" s="174">
        <v>3.3</v>
      </c>
      <c r="H14" s="174">
        <v>3.3</v>
      </c>
      <c r="I14" s="174">
        <v>3.3</v>
      </c>
      <c r="J14" s="174">
        <v>3.3</v>
      </c>
      <c r="K14" s="174">
        <v>3.3</v>
      </c>
    </row>
    <row r="15" spans="1:11" s="94" customFormat="1" ht="30.75" customHeight="1" hidden="1">
      <c r="A15" s="242" t="s">
        <v>89</v>
      </c>
      <c r="B15" s="43" t="s">
        <v>51</v>
      </c>
      <c r="C15" s="4">
        <f t="shared" si="0"/>
        <v>0</v>
      </c>
      <c r="D15" s="172">
        <f aca="true" t="shared" si="4" ref="D15:K15">D16</f>
        <v>0</v>
      </c>
      <c r="E15" s="172">
        <f t="shared" si="4"/>
        <v>0</v>
      </c>
      <c r="F15" s="172">
        <f t="shared" si="4"/>
        <v>0</v>
      </c>
      <c r="G15" s="172">
        <f t="shared" si="4"/>
        <v>0</v>
      </c>
      <c r="H15" s="172">
        <f t="shared" si="4"/>
        <v>0</v>
      </c>
      <c r="I15" s="172">
        <f t="shared" si="4"/>
        <v>0</v>
      </c>
      <c r="J15" s="172">
        <f t="shared" si="4"/>
        <v>0</v>
      </c>
      <c r="K15" s="172">
        <f t="shared" si="4"/>
        <v>0</v>
      </c>
    </row>
    <row r="16" spans="1:11" s="2" customFormat="1" ht="33.75" customHeight="1" hidden="1">
      <c r="A16" s="243"/>
      <c r="B16" s="173" t="s">
        <v>101</v>
      </c>
      <c r="C16" s="4">
        <f t="shared" si="0"/>
        <v>0</v>
      </c>
      <c r="D16" s="175"/>
      <c r="E16" s="175"/>
      <c r="F16" s="175"/>
      <c r="G16" s="175"/>
      <c r="H16" s="174"/>
      <c r="I16" s="174"/>
      <c r="J16" s="174"/>
      <c r="K16" s="174"/>
    </row>
    <row r="17" spans="1:11" s="94" customFormat="1" ht="46.5" customHeight="1">
      <c r="A17" s="242" t="s">
        <v>133</v>
      </c>
      <c r="B17" s="43" t="s">
        <v>51</v>
      </c>
      <c r="C17" s="4">
        <f t="shared" si="0"/>
        <v>26.2</v>
      </c>
      <c r="D17" s="172">
        <f aca="true" t="shared" si="5" ref="D17:K17">D18</f>
        <v>3.2</v>
      </c>
      <c r="E17" s="172">
        <f t="shared" si="5"/>
        <v>3.2</v>
      </c>
      <c r="F17" s="172">
        <f t="shared" si="5"/>
        <v>3.2</v>
      </c>
      <c r="G17" s="172">
        <f t="shared" si="5"/>
        <v>3.2</v>
      </c>
      <c r="H17" s="172">
        <f t="shared" si="5"/>
        <v>3.3</v>
      </c>
      <c r="I17" s="172">
        <f t="shared" si="5"/>
        <v>3.3</v>
      </c>
      <c r="J17" s="172">
        <f t="shared" si="5"/>
        <v>3.4</v>
      </c>
      <c r="K17" s="172">
        <f t="shared" si="5"/>
        <v>3.4</v>
      </c>
    </row>
    <row r="18" spans="1:11" s="2" customFormat="1" ht="31.5" customHeight="1">
      <c r="A18" s="243"/>
      <c r="B18" s="173" t="s">
        <v>101</v>
      </c>
      <c r="C18" s="4">
        <f t="shared" si="0"/>
        <v>26.2</v>
      </c>
      <c r="D18" s="175">
        <f>1.5+1.7</f>
        <v>3.2</v>
      </c>
      <c r="E18" s="175">
        <f>1.5+1.7</f>
        <v>3.2</v>
      </c>
      <c r="F18" s="175">
        <f>1.5+1.7</f>
        <v>3.2</v>
      </c>
      <c r="G18" s="175">
        <f>1.5+1.7</f>
        <v>3.2</v>
      </c>
      <c r="H18" s="175">
        <f>1.5+1.8</f>
        <v>3.3</v>
      </c>
      <c r="I18" s="175">
        <f>1.5+1.8</f>
        <v>3.3</v>
      </c>
      <c r="J18" s="175">
        <f>1.5+1.9</f>
        <v>3.4</v>
      </c>
      <c r="K18" s="175">
        <f>1.5+1.9</f>
        <v>3.4</v>
      </c>
    </row>
    <row r="19" spans="1:11" s="94" customFormat="1" ht="27.75" customHeight="1">
      <c r="A19" s="242" t="s">
        <v>183</v>
      </c>
      <c r="B19" s="43" t="s">
        <v>51</v>
      </c>
      <c r="C19" s="4">
        <f t="shared" si="0"/>
        <v>18.400000000000002</v>
      </c>
      <c r="D19" s="172">
        <f aca="true" t="shared" si="6" ref="D19:K19">D20+D21</f>
        <v>2.3</v>
      </c>
      <c r="E19" s="172">
        <f t="shared" si="6"/>
        <v>2.3</v>
      </c>
      <c r="F19" s="172">
        <f t="shared" si="6"/>
        <v>2.3</v>
      </c>
      <c r="G19" s="172">
        <f t="shared" si="6"/>
        <v>2.3</v>
      </c>
      <c r="H19" s="172">
        <f t="shared" si="6"/>
        <v>2.3</v>
      </c>
      <c r="I19" s="172">
        <f t="shared" si="6"/>
        <v>2.3</v>
      </c>
      <c r="J19" s="172">
        <f t="shared" si="6"/>
        <v>2.3</v>
      </c>
      <c r="K19" s="172">
        <f t="shared" si="6"/>
        <v>2.3</v>
      </c>
    </row>
    <row r="20" spans="1:11" s="2" customFormat="1" ht="32.25" customHeight="1">
      <c r="A20" s="247"/>
      <c r="B20" s="173" t="s">
        <v>101</v>
      </c>
      <c r="C20" s="4">
        <f t="shared" si="0"/>
        <v>5.6000000000000005</v>
      </c>
      <c r="D20" s="175">
        <v>0.7</v>
      </c>
      <c r="E20" s="175">
        <v>0.7</v>
      </c>
      <c r="F20" s="175">
        <v>0.7</v>
      </c>
      <c r="G20" s="175">
        <v>0.7</v>
      </c>
      <c r="H20" s="175">
        <v>0.7</v>
      </c>
      <c r="I20" s="175">
        <v>0.7</v>
      </c>
      <c r="J20" s="175">
        <v>0.7</v>
      </c>
      <c r="K20" s="175">
        <v>0.7</v>
      </c>
    </row>
    <row r="21" spans="1:11" s="2" customFormat="1" ht="37.5" customHeight="1">
      <c r="A21" s="243"/>
      <c r="B21" s="173" t="s">
        <v>78</v>
      </c>
      <c r="C21" s="4">
        <f t="shared" si="0"/>
        <v>12.799999999999999</v>
      </c>
      <c r="D21" s="175">
        <v>1.6</v>
      </c>
      <c r="E21" s="175">
        <v>1.6</v>
      </c>
      <c r="F21" s="175">
        <v>1.6</v>
      </c>
      <c r="G21" s="175">
        <v>1.6</v>
      </c>
      <c r="H21" s="175">
        <v>1.6</v>
      </c>
      <c r="I21" s="175">
        <v>1.6</v>
      </c>
      <c r="J21" s="175">
        <v>1.6</v>
      </c>
      <c r="K21" s="175">
        <v>1.6</v>
      </c>
    </row>
    <row r="22" spans="1:11" s="94" customFormat="1" ht="20.25" customHeight="1">
      <c r="A22" s="242" t="s">
        <v>184</v>
      </c>
      <c r="B22" s="43" t="s">
        <v>51</v>
      </c>
      <c r="C22" s="4">
        <f t="shared" si="0"/>
        <v>6</v>
      </c>
      <c r="D22" s="172">
        <f aca="true" t="shared" si="7" ref="D22:K22">D23+D24</f>
        <v>0.75</v>
      </c>
      <c r="E22" s="172">
        <f t="shared" si="7"/>
        <v>0.75</v>
      </c>
      <c r="F22" s="172">
        <f t="shared" si="7"/>
        <v>0.75</v>
      </c>
      <c r="G22" s="172">
        <f t="shared" si="7"/>
        <v>0.75</v>
      </c>
      <c r="H22" s="172">
        <f t="shared" si="7"/>
        <v>0.75</v>
      </c>
      <c r="I22" s="172">
        <f t="shared" si="7"/>
        <v>0.75</v>
      </c>
      <c r="J22" s="172">
        <f t="shared" si="7"/>
        <v>0.75</v>
      </c>
      <c r="K22" s="172">
        <f t="shared" si="7"/>
        <v>0.75</v>
      </c>
    </row>
    <row r="23" spans="1:11" s="2" customFormat="1" ht="34.5" customHeight="1">
      <c r="A23" s="247"/>
      <c r="B23" s="173" t="s">
        <v>101</v>
      </c>
      <c r="C23" s="4">
        <f t="shared" si="0"/>
        <v>4</v>
      </c>
      <c r="D23" s="175">
        <v>0.5</v>
      </c>
      <c r="E23" s="175">
        <v>0.5</v>
      </c>
      <c r="F23" s="175">
        <v>0.5</v>
      </c>
      <c r="G23" s="175">
        <v>0.5</v>
      </c>
      <c r="H23" s="175">
        <v>0.5</v>
      </c>
      <c r="I23" s="175">
        <v>0.5</v>
      </c>
      <c r="J23" s="175">
        <v>0.5</v>
      </c>
      <c r="K23" s="175">
        <v>0.5</v>
      </c>
    </row>
    <row r="24" spans="1:11" s="2" customFormat="1" ht="36" customHeight="1">
      <c r="A24" s="243"/>
      <c r="B24" s="173" t="s">
        <v>78</v>
      </c>
      <c r="C24" s="4">
        <f t="shared" si="0"/>
        <v>2</v>
      </c>
      <c r="D24" s="175">
        <v>0.25</v>
      </c>
      <c r="E24" s="175">
        <v>0.25</v>
      </c>
      <c r="F24" s="175">
        <v>0.25</v>
      </c>
      <c r="G24" s="175">
        <v>0.25</v>
      </c>
      <c r="H24" s="175">
        <v>0.25</v>
      </c>
      <c r="I24" s="175">
        <v>0.25</v>
      </c>
      <c r="J24" s="175">
        <v>0.25</v>
      </c>
      <c r="K24" s="175">
        <v>0.25</v>
      </c>
    </row>
    <row r="25" spans="1:11" s="94" customFormat="1" ht="64.5" customHeight="1">
      <c r="A25" s="242" t="s">
        <v>134</v>
      </c>
      <c r="B25" s="43" t="s">
        <v>51</v>
      </c>
      <c r="C25" s="4">
        <f t="shared" si="0"/>
        <v>3.1999999999999997</v>
      </c>
      <c r="D25" s="172">
        <f aca="true" t="shared" si="8" ref="D25:K25">D26</f>
        <v>0.4</v>
      </c>
      <c r="E25" s="172">
        <f t="shared" si="8"/>
        <v>0.4</v>
      </c>
      <c r="F25" s="172">
        <f t="shared" si="8"/>
        <v>0.4</v>
      </c>
      <c r="G25" s="172">
        <f t="shared" si="8"/>
        <v>0.4</v>
      </c>
      <c r="H25" s="172">
        <f t="shared" si="8"/>
        <v>0.4</v>
      </c>
      <c r="I25" s="172">
        <f t="shared" si="8"/>
        <v>0.4</v>
      </c>
      <c r="J25" s="172">
        <f t="shared" si="8"/>
        <v>0.4</v>
      </c>
      <c r="K25" s="172">
        <f t="shared" si="8"/>
        <v>0.4</v>
      </c>
    </row>
    <row r="26" spans="1:11" s="2" customFormat="1" ht="37.5" customHeight="1">
      <c r="A26" s="243"/>
      <c r="B26" s="173" t="s">
        <v>101</v>
      </c>
      <c r="C26" s="4">
        <f t="shared" si="0"/>
        <v>3.1999999999999997</v>
      </c>
      <c r="D26" s="175">
        <v>0.4</v>
      </c>
      <c r="E26" s="175">
        <v>0.4</v>
      </c>
      <c r="F26" s="175">
        <v>0.4</v>
      </c>
      <c r="G26" s="175">
        <v>0.4</v>
      </c>
      <c r="H26" s="175">
        <v>0.4</v>
      </c>
      <c r="I26" s="175">
        <v>0.4</v>
      </c>
      <c r="J26" s="175">
        <v>0.4</v>
      </c>
      <c r="K26" s="175">
        <v>0.4</v>
      </c>
    </row>
    <row r="27" spans="1:11" s="94" customFormat="1" ht="43.5" customHeight="1">
      <c r="A27" s="242" t="s">
        <v>135</v>
      </c>
      <c r="B27" s="43" t="s">
        <v>51</v>
      </c>
      <c r="C27" s="4">
        <f t="shared" si="0"/>
        <v>24.5</v>
      </c>
      <c r="D27" s="172">
        <f aca="true" t="shared" si="9" ref="D27:K27">D28</f>
        <v>2.5</v>
      </c>
      <c r="E27" s="172">
        <f t="shared" si="9"/>
        <v>2.5</v>
      </c>
      <c r="F27" s="172">
        <f t="shared" si="9"/>
        <v>3</v>
      </c>
      <c r="G27" s="172">
        <f t="shared" si="9"/>
        <v>3</v>
      </c>
      <c r="H27" s="172">
        <f t="shared" si="9"/>
        <v>3</v>
      </c>
      <c r="I27" s="172">
        <f t="shared" si="9"/>
        <v>3.5</v>
      </c>
      <c r="J27" s="172">
        <f t="shared" si="9"/>
        <v>3.5</v>
      </c>
      <c r="K27" s="172">
        <f t="shared" si="9"/>
        <v>3.5</v>
      </c>
    </row>
    <row r="28" spans="1:11" s="2" customFormat="1" ht="38.25" customHeight="1">
      <c r="A28" s="243"/>
      <c r="B28" s="173" t="s">
        <v>101</v>
      </c>
      <c r="C28" s="4">
        <f t="shared" si="0"/>
        <v>24.5</v>
      </c>
      <c r="D28" s="174">
        <v>2.5</v>
      </c>
      <c r="E28" s="174">
        <v>2.5</v>
      </c>
      <c r="F28" s="174">
        <v>3</v>
      </c>
      <c r="G28" s="174">
        <v>3</v>
      </c>
      <c r="H28" s="174">
        <v>3</v>
      </c>
      <c r="I28" s="174">
        <v>3.5</v>
      </c>
      <c r="J28" s="174">
        <v>3.5</v>
      </c>
      <c r="K28" s="174">
        <v>3.5</v>
      </c>
    </row>
    <row r="29" spans="1:11" s="2" customFormat="1" ht="23.25" customHeight="1">
      <c r="A29" s="254" t="s">
        <v>2</v>
      </c>
      <c r="B29" s="95" t="s">
        <v>51</v>
      </c>
      <c r="C29" s="4">
        <f t="shared" si="0"/>
        <v>304.2</v>
      </c>
      <c r="D29" s="96">
        <f aca="true" t="shared" si="10" ref="D29:K29">SUM(D30:D32)</f>
        <v>34.95</v>
      </c>
      <c r="E29" s="96">
        <f t="shared" si="10"/>
        <v>34.95</v>
      </c>
      <c r="F29" s="96">
        <f t="shared" si="10"/>
        <v>37.95</v>
      </c>
      <c r="G29" s="96">
        <f t="shared" si="10"/>
        <v>37.95</v>
      </c>
      <c r="H29" s="96">
        <f t="shared" si="10"/>
        <v>38.05</v>
      </c>
      <c r="I29" s="96">
        <f t="shared" si="10"/>
        <v>40.05</v>
      </c>
      <c r="J29" s="96">
        <f t="shared" si="10"/>
        <v>40.15</v>
      </c>
      <c r="K29" s="96">
        <f t="shared" si="10"/>
        <v>40.15</v>
      </c>
    </row>
    <row r="30" spans="1:11" s="2" customFormat="1" ht="34.5" customHeight="1">
      <c r="A30" s="259"/>
      <c r="B30" s="95" t="s">
        <v>101</v>
      </c>
      <c r="C30" s="4">
        <f t="shared" si="0"/>
        <v>262.2</v>
      </c>
      <c r="D30" s="44">
        <f aca="true" t="shared" si="11" ref="D30:K30">D8+D11+D14+D16+D18+D20+D23+D26+D28</f>
        <v>29.7</v>
      </c>
      <c r="E30" s="44">
        <f t="shared" si="11"/>
        <v>29.7</v>
      </c>
      <c r="F30" s="44">
        <f t="shared" si="11"/>
        <v>32.7</v>
      </c>
      <c r="G30" s="44">
        <f t="shared" si="11"/>
        <v>32.7</v>
      </c>
      <c r="H30" s="44">
        <f t="shared" si="11"/>
        <v>32.8</v>
      </c>
      <c r="I30" s="44">
        <f t="shared" si="11"/>
        <v>34.8</v>
      </c>
      <c r="J30" s="44">
        <f t="shared" si="11"/>
        <v>34.9</v>
      </c>
      <c r="K30" s="44">
        <f t="shared" si="11"/>
        <v>34.9</v>
      </c>
    </row>
    <row r="31" spans="1:11" s="2" customFormat="1" ht="33.75" customHeight="1">
      <c r="A31" s="259"/>
      <c r="B31" s="95" t="s">
        <v>78</v>
      </c>
      <c r="C31" s="4">
        <f t="shared" si="0"/>
        <v>42</v>
      </c>
      <c r="D31" s="44">
        <f aca="true" t="shared" si="12" ref="D31:K31">D9+D12+D21+D24</f>
        <v>5.25</v>
      </c>
      <c r="E31" s="44">
        <f t="shared" si="12"/>
        <v>5.25</v>
      </c>
      <c r="F31" s="44">
        <f t="shared" si="12"/>
        <v>5.25</v>
      </c>
      <c r="G31" s="44">
        <f t="shared" si="12"/>
        <v>5.25</v>
      </c>
      <c r="H31" s="44">
        <f t="shared" si="12"/>
        <v>5.25</v>
      </c>
      <c r="I31" s="44">
        <f t="shared" si="12"/>
        <v>5.25</v>
      </c>
      <c r="J31" s="44">
        <f t="shared" si="12"/>
        <v>5.25</v>
      </c>
      <c r="K31" s="44">
        <f t="shared" si="12"/>
        <v>5.25</v>
      </c>
    </row>
    <row r="32" spans="1:11" s="2" customFormat="1" ht="33.75" customHeight="1" hidden="1">
      <c r="A32" s="255"/>
      <c r="B32" s="43" t="s">
        <v>56</v>
      </c>
      <c r="C32" s="4">
        <f t="shared" si="0"/>
        <v>0</v>
      </c>
      <c r="D32" s="44"/>
      <c r="E32" s="44"/>
      <c r="F32" s="44"/>
      <c r="G32" s="44"/>
      <c r="H32" s="44"/>
      <c r="I32" s="44"/>
      <c r="J32" s="44"/>
      <c r="K32" s="44"/>
    </row>
    <row r="33" spans="1:11" s="2" customFormat="1" ht="25.5" customHeight="1">
      <c r="A33" s="251" t="s">
        <v>3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</row>
    <row r="34" spans="1:11" s="2" customFormat="1" ht="36.75" customHeight="1">
      <c r="A34" s="242" t="s">
        <v>151</v>
      </c>
      <c r="B34" s="95" t="s">
        <v>51</v>
      </c>
      <c r="C34" s="4">
        <f aca="true" t="shared" si="13" ref="C34:C43">SUM(D34:K34)</f>
        <v>2030.08</v>
      </c>
      <c r="D34" s="97">
        <f aca="true" t="shared" si="14" ref="D34:K34">SUM(D35:D37)</f>
        <v>253.76</v>
      </c>
      <c r="E34" s="97">
        <f t="shared" si="14"/>
        <v>253.76</v>
      </c>
      <c r="F34" s="97">
        <f t="shared" si="14"/>
        <v>253.76</v>
      </c>
      <c r="G34" s="97">
        <f t="shared" si="14"/>
        <v>253.76</v>
      </c>
      <c r="H34" s="97">
        <f t="shared" si="14"/>
        <v>253.76</v>
      </c>
      <c r="I34" s="97">
        <f t="shared" si="14"/>
        <v>253.76</v>
      </c>
      <c r="J34" s="97">
        <f t="shared" si="14"/>
        <v>253.76</v>
      </c>
      <c r="K34" s="97">
        <f t="shared" si="14"/>
        <v>253.76</v>
      </c>
    </row>
    <row r="35" spans="1:11" s="2" customFormat="1" ht="36.75" customHeight="1">
      <c r="A35" s="247"/>
      <c r="B35" s="98" t="s">
        <v>77</v>
      </c>
      <c r="C35" s="4">
        <f t="shared" si="13"/>
        <v>592.232</v>
      </c>
      <c r="D35" s="99">
        <v>74.029</v>
      </c>
      <c r="E35" s="99">
        <v>74.029</v>
      </c>
      <c r="F35" s="99">
        <v>74.029</v>
      </c>
      <c r="G35" s="99">
        <v>74.029</v>
      </c>
      <c r="H35" s="99">
        <v>74.029</v>
      </c>
      <c r="I35" s="99">
        <v>74.029</v>
      </c>
      <c r="J35" s="99">
        <v>74.029</v>
      </c>
      <c r="K35" s="99">
        <v>74.029</v>
      </c>
    </row>
    <row r="36" spans="1:11" s="2" customFormat="1" ht="36.75" customHeight="1">
      <c r="A36" s="247"/>
      <c r="B36" s="100" t="s">
        <v>78</v>
      </c>
      <c r="C36" s="4">
        <f t="shared" si="13"/>
        <v>1421.912</v>
      </c>
      <c r="D36" s="99">
        <v>177.739</v>
      </c>
      <c r="E36" s="99">
        <v>177.739</v>
      </c>
      <c r="F36" s="99">
        <v>177.739</v>
      </c>
      <c r="G36" s="99">
        <v>177.739</v>
      </c>
      <c r="H36" s="99">
        <v>177.739</v>
      </c>
      <c r="I36" s="99">
        <v>177.739</v>
      </c>
      <c r="J36" s="99">
        <v>177.739</v>
      </c>
      <c r="K36" s="99">
        <v>177.739</v>
      </c>
    </row>
    <row r="37" spans="1:11" s="2" customFormat="1" ht="33.75" customHeight="1">
      <c r="A37" s="243"/>
      <c r="B37" s="100" t="s">
        <v>101</v>
      </c>
      <c r="C37" s="4">
        <f t="shared" si="13"/>
        <v>15.936000000000003</v>
      </c>
      <c r="D37" s="99">
        <v>1.992</v>
      </c>
      <c r="E37" s="99">
        <v>1.992</v>
      </c>
      <c r="F37" s="99">
        <v>1.992</v>
      </c>
      <c r="G37" s="99">
        <v>1.992</v>
      </c>
      <c r="H37" s="99">
        <v>1.992</v>
      </c>
      <c r="I37" s="99">
        <v>1.992</v>
      </c>
      <c r="J37" s="99">
        <v>1.992</v>
      </c>
      <c r="K37" s="99">
        <v>1.992</v>
      </c>
    </row>
    <row r="38" spans="1:11" s="2" customFormat="1" ht="22.5" customHeight="1">
      <c r="A38" s="242" t="s">
        <v>152</v>
      </c>
      <c r="B38" s="95" t="s">
        <v>51</v>
      </c>
      <c r="C38" s="4">
        <f t="shared" si="13"/>
        <v>32.904</v>
      </c>
      <c r="D38" s="96">
        <f aca="true" t="shared" si="15" ref="D38:K38">D39</f>
        <v>4.113</v>
      </c>
      <c r="E38" s="96">
        <f t="shared" si="15"/>
        <v>4.113</v>
      </c>
      <c r="F38" s="96">
        <f t="shared" si="15"/>
        <v>4.113</v>
      </c>
      <c r="G38" s="96">
        <f t="shared" si="15"/>
        <v>4.113</v>
      </c>
      <c r="H38" s="96">
        <f t="shared" si="15"/>
        <v>4.113</v>
      </c>
      <c r="I38" s="96">
        <f t="shared" si="15"/>
        <v>4.113</v>
      </c>
      <c r="J38" s="96">
        <f t="shared" si="15"/>
        <v>4.113</v>
      </c>
      <c r="K38" s="96">
        <f t="shared" si="15"/>
        <v>4.113</v>
      </c>
    </row>
    <row r="39" spans="1:11" s="2" customFormat="1" ht="36" customHeight="1">
      <c r="A39" s="243"/>
      <c r="B39" s="100" t="s">
        <v>101</v>
      </c>
      <c r="C39" s="4">
        <f t="shared" si="13"/>
        <v>32.904</v>
      </c>
      <c r="D39" s="17">
        <v>4.113</v>
      </c>
      <c r="E39" s="17">
        <v>4.113</v>
      </c>
      <c r="F39" s="17">
        <v>4.113</v>
      </c>
      <c r="G39" s="17">
        <v>4.113</v>
      </c>
      <c r="H39" s="17">
        <v>4.113</v>
      </c>
      <c r="I39" s="17">
        <v>4.113</v>
      </c>
      <c r="J39" s="17">
        <v>4.113</v>
      </c>
      <c r="K39" s="17">
        <v>4.113</v>
      </c>
    </row>
    <row r="40" spans="1:11" s="2" customFormat="1" ht="23.25" customHeight="1">
      <c r="A40" s="260" t="s">
        <v>4</v>
      </c>
      <c r="B40" s="95" t="s">
        <v>51</v>
      </c>
      <c r="C40" s="4">
        <f t="shared" si="13"/>
        <v>2062.984</v>
      </c>
      <c r="D40" s="101">
        <f aca="true" t="shared" si="16" ref="D40:K40">SUM(D41:D43)</f>
        <v>257.873</v>
      </c>
      <c r="E40" s="101">
        <f t="shared" si="16"/>
        <v>257.873</v>
      </c>
      <c r="F40" s="101">
        <f t="shared" si="16"/>
        <v>257.873</v>
      </c>
      <c r="G40" s="101">
        <f t="shared" si="16"/>
        <v>257.873</v>
      </c>
      <c r="H40" s="101">
        <f t="shared" si="16"/>
        <v>257.873</v>
      </c>
      <c r="I40" s="101">
        <f t="shared" si="16"/>
        <v>257.873</v>
      </c>
      <c r="J40" s="101">
        <f t="shared" si="16"/>
        <v>257.873</v>
      </c>
      <c r="K40" s="101">
        <f t="shared" si="16"/>
        <v>257.873</v>
      </c>
    </row>
    <row r="41" spans="1:11" s="2" customFormat="1" ht="36" customHeight="1">
      <c r="A41" s="261"/>
      <c r="B41" s="102" t="s">
        <v>77</v>
      </c>
      <c r="C41" s="4">
        <f t="shared" si="13"/>
        <v>592.232</v>
      </c>
      <c r="D41" s="103">
        <f aca="true" t="shared" si="17" ref="D41:K41">D35</f>
        <v>74.029</v>
      </c>
      <c r="E41" s="103">
        <f t="shared" si="17"/>
        <v>74.029</v>
      </c>
      <c r="F41" s="103">
        <f t="shared" si="17"/>
        <v>74.029</v>
      </c>
      <c r="G41" s="103">
        <f t="shared" si="17"/>
        <v>74.029</v>
      </c>
      <c r="H41" s="103">
        <f t="shared" si="17"/>
        <v>74.029</v>
      </c>
      <c r="I41" s="103">
        <f t="shared" si="17"/>
        <v>74.029</v>
      </c>
      <c r="J41" s="103">
        <f t="shared" si="17"/>
        <v>74.029</v>
      </c>
      <c r="K41" s="103">
        <f t="shared" si="17"/>
        <v>74.029</v>
      </c>
    </row>
    <row r="42" spans="1:11" s="2" customFormat="1" ht="38.25" customHeight="1">
      <c r="A42" s="261"/>
      <c r="B42" s="95" t="s">
        <v>78</v>
      </c>
      <c r="C42" s="4">
        <f t="shared" si="13"/>
        <v>1421.912</v>
      </c>
      <c r="D42" s="103">
        <f aca="true" t="shared" si="18" ref="D42:K42">D36</f>
        <v>177.739</v>
      </c>
      <c r="E42" s="103">
        <f t="shared" si="18"/>
        <v>177.739</v>
      </c>
      <c r="F42" s="103">
        <f t="shared" si="18"/>
        <v>177.739</v>
      </c>
      <c r="G42" s="103">
        <f t="shared" si="18"/>
        <v>177.739</v>
      </c>
      <c r="H42" s="103">
        <f t="shared" si="18"/>
        <v>177.739</v>
      </c>
      <c r="I42" s="103">
        <f t="shared" si="18"/>
        <v>177.739</v>
      </c>
      <c r="J42" s="103">
        <f t="shared" si="18"/>
        <v>177.739</v>
      </c>
      <c r="K42" s="103">
        <f t="shared" si="18"/>
        <v>177.739</v>
      </c>
    </row>
    <row r="43" spans="1:11" s="2" customFormat="1" ht="35.25" customHeight="1">
      <c r="A43" s="262"/>
      <c r="B43" s="95" t="s">
        <v>101</v>
      </c>
      <c r="C43" s="4">
        <f t="shared" si="13"/>
        <v>48.84</v>
      </c>
      <c r="D43" s="103">
        <f aca="true" t="shared" si="19" ref="D43:K43">D37+D39</f>
        <v>6.105</v>
      </c>
      <c r="E43" s="103">
        <f t="shared" si="19"/>
        <v>6.105</v>
      </c>
      <c r="F43" s="103">
        <f t="shared" si="19"/>
        <v>6.105</v>
      </c>
      <c r="G43" s="103">
        <f t="shared" si="19"/>
        <v>6.105</v>
      </c>
      <c r="H43" s="103">
        <f t="shared" si="19"/>
        <v>6.105</v>
      </c>
      <c r="I43" s="103">
        <f t="shared" si="19"/>
        <v>6.105</v>
      </c>
      <c r="J43" s="103">
        <f t="shared" si="19"/>
        <v>6.105</v>
      </c>
      <c r="K43" s="103">
        <f t="shared" si="19"/>
        <v>6.105</v>
      </c>
    </row>
    <row r="44" spans="1:11" s="2" customFormat="1" ht="30.75" customHeight="1">
      <c r="A44" s="273" t="s">
        <v>5</v>
      </c>
      <c r="B44" s="273"/>
      <c r="C44" s="273"/>
      <c r="D44" s="273"/>
      <c r="E44" s="273"/>
      <c r="F44" s="273"/>
      <c r="G44" s="273"/>
      <c r="H44" s="273"/>
      <c r="I44" s="273"/>
      <c r="J44" s="273"/>
      <c r="K44" s="273"/>
    </row>
    <row r="45" spans="1:11" s="2" customFormat="1" ht="26.25" customHeight="1">
      <c r="A45" s="235" t="s">
        <v>217</v>
      </c>
      <c r="B45" s="64" t="s">
        <v>51</v>
      </c>
      <c r="C45" s="4">
        <f>SUM(D45:K45)</f>
        <v>5</v>
      </c>
      <c r="D45" s="104">
        <f>D46</f>
        <v>2.5</v>
      </c>
      <c r="E45" s="104">
        <f aca="true" t="shared" si="20" ref="E45:K45">E46</f>
        <v>2.5</v>
      </c>
      <c r="F45" s="104">
        <f t="shared" si="20"/>
        <v>0</v>
      </c>
      <c r="G45" s="104">
        <f t="shared" si="20"/>
        <v>0</v>
      </c>
      <c r="H45" s="104">
        <f t="shared" si="20"/>
        <v>0</v>
      </c>
      <c r="I45" s="104">
        <f t="shared" si="20"/>
        <v>0</v>
      </c>
      <c r="J45" s="104">
        <f t="shared" si="20"/>
        <v>0</v>
      </c>
      <c r="K45" s="104">
        <f t="shared" si="20"/>
        <v>0</v>
      </c>
    </row>
    <row r="46" spans="1:11" s="2" customFormat="1" ht="39.75" customHeight="1">
      <c r="A46" s="236"/>
      <c r="B46" s="45" t="s">
        <v>101</v>
      </c>
      <c r="C46" s="4">
        <f>SUM(D46:K46)</f>
        <v>5</v>
      </c>
      <c r="D46" s="105">
        <v>2.5</v>
      </c>
      <c r="E46" s="105">
        <v>2.5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</row>
    <row r="47" spans="1:11" s="2" customFormat="1" ht="26.25" customHeight="1">
      <c r="A47" s="235" t="s">
        <v>148</v>
      </c>
      <c r="B47" s="64" t="s">
        <v>51</v>
      </c>
      <c r="C47" s="4">
        <f aca="true" t="shared" si="21" ref="C47:C79">SUM(D47:K47)</f>
        <v>19.700000000000003</v>
      </c>
      <c r="D47" s="104">
        <f aca="true" t="shared" si="22" ref="D47:K47">D48+D49</f>
        <v>9.9</v>
      </c>
      <c r="E47" s="104">
        <f t="shared" si="22"/>
        <v>9.8</v>
      </c>
      <c r="F47" s="104">
        <f t="shared" si="22"/>
        <v>0</v>
      </c>
      <c r="G47" s="104">
        <f t="shared" si="22"/>
        <v>0</v>
      </c>
      <c r="H47" s="104">
        <f t="shared" si="22"/>
        <v>0</v>
      </c>
      <c r="I47" s="104">
        <f t="shared" si="22"/>
        <v>0</v>
      </c>
      <c r="J47" s="104">
        <f t="shared" si="22"/>
        <v>0</v>
      </c>
      <c r="K47" s="104">
        <f t="shared" si="22"/>
        <v>0</v>
      </c>
    </row>
    <row r="48" spans="1:11" s="2" customFormat="1" ht="39.75" customHeight="1">
      <c r="A48" s="236"/>
      <c r="B48" s="45" t="s">
        <v>101</v>
      </c>
      <c r="C48" s="4">
        <f t="shared" si="21"/>
        <v>9.7</v>
      </c>
      <c r="D48" s="105">
        <v>4.9</v>
      </c>
      <c r="E48" s="105">
        <v>4.8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</row>
    <row r="49" spans="1:11" s="2" customFormat="1" ht="39.75" customHeight="1">
      <c r="A49" s="237"/>
      <c r="B49" s="45" t="s">
        <v>78</v>
      </c>
      <c r="C49" s="4">
        <f t="shared" si="21"/>
        <v>10</v>
      </c>
      <c r="D49" s="105">
        <v>5</v>
      </c>
      <c r="E49" s="105">
        <v>5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</row>
    <row r="50" spans="1:11" s="2" customFormat="1" ht="26.25" customHeight="1">
      <c r="A50" s="235" t="s">
        <v>149</v>
      </c>
      <c r="B50" s="64" t="s">
        <v>51</v>
      </c>
      <c r="C50" s="4">
        <f t="shared" si="21"/>
        <v>16.5</v>
      </c>
      <c r="D50" s="104">
        <f aca="true" t="shared" si="23" ref="D50:K50">D51+D52</f>
        <v>0</v>
      </c>
      <c r="E50" s="104">
        <f t="shared" si="23"/>
        <v>16.5</v>
      </c>
      <c r="F50" s="104">
        <f t="shared" si="23"/>
        <v>0</v>
      </c>
      <c r="G50" s="104">
        <f t="shared" si="23"/>
        <v>0</v>
      </c>
      <c r="H50" s="104">
        <f t="shared" si="23"/>
        <v>0</v>
      </c>
      <c r="I50" s="104">
        <f t="shared" si="23"/>
        <v>0</v>
      </c>
      <c r="J50" s="104">
        <f t="shared" si="23"/>
        <v>0</v>
      </c>
      <c r="K50" s="104">
        <f t="shared" si="23"/>
        <v>0</v>
      </c>
    </row>
    <row r="51" spans="1:11" s="2" customFormat="1" ht="39.75" customHeight="1">
      <c r="A51" s="236"/>
      <c r="B51" s="45" t="s">
        <v>101</v>
      </c>
      <c r="C51" s="4">
        <f t="shared" si="21"/>
        <v>6</v>
      </c>
      <c r="D51" s="105">
        <v>0</v>
      </c>
      <c r="E51" s="105">
        <v>6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</row>
    <row r="52" spans="1:11" s="2" customFormat="1" ht="39.75" customHeight="1">
      <c r="A52" s="237"/>
      <c r="B52" s="45" t="s">
        <v>78</v>
      </c>
      <c r="C52" s="4">
        <f t="shared" si="21"/>
        <v>10.5</v>
      </c>
      <c r="D52" s="105">
        <v>0</v>
      </c>
      <c r="E52" s="105">
        <v>10.5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</row>
    <row r="53" spans="1:11" s="2" customFormat="1" ht="26.25" customHeight="1">
      <c r="A53" s="235" t="s">
        <v>150</v>
      </c>
      <c r="B53" s="64" t="s">
        <v>51</v>
      </c>
      <c r="C53" s="4">
        <f t="shared" si="21"/>
        <v>24.700000000000003</v>
      </c>
      <c r="D53" s="104">
        <f aca="true" t="shared" si="24" ref="D53:K53">D54+D55</f>
        <v>0</v>
      </c>
      <c r="E53" s="104">
        <f t="shared" si="24"/>
        <v>8.3</v>
      </c>
      <c r="F53" s="104">
        <f t="shared" si="24"/>
        <v>8.3</v>
      </c>
      <c r="G53" s="104">
        <f t="shared" si="24"/>
        <v>8.1</v>
      </c>
      <c r="H53" s="104">
        <f t="shared" si="24"/>
        <v>0</v>
      </c>
      <c r="I53" s="104">
        <f t="shared" si="24"/>
        <v>0</v>
      </c>
      <c r="J53" s="104">
        <f t="shared" si="24"/>
        <v>0</v>
      </c>
      <c r="K53" s="104">
        <f t="shared" si="24"/>
        <v>0</v>
      </c>
    </row>
    <row r="54" spans="1:11" s="2" customFormat="1" ht="39.75" customHeight="1">
      <c r="A54" s="236"/>
      <c r="B54" s="45" t="s">
        <v>101</v>
      </c>
      <c r="C54" s="4">
        <f t="shared" si="21"/>
        <v>9.7</v>
      </c>
      <c r="D54" s="105">
        <v>0</v>
      </c>
      <c r="E54" s="105">
        <v>3.3</v>
      </c>
      <c r="F54" s="105">
        <v>3.3</v>
      </c>
      <c r="G54" s="105">
        <v>3.1</v>
      </c>
      <c r="H54" s="105">
        <v>0</v>
      </c>
      <c r="I54" s="105">
        <v>0</v>
      </c>
      <c r="J54" s="105">
        <v>0</v>
      </c>
      <c r="K54" s="105">
        <v>0</v>
      </c>
    </row>
    <row r="55" spans="1:11" s="2" customFormat="1" ht="39.75" customHeight="1">
      <c r="A55" s="237"/>
      <c r="B55" s="45" t="s">
        <v>78</v>
      </c>
      <c r="C55" s="4">
        <f t="shared" si="21"/>
        <v>15</v>
      </c>
      <c r="D55" s="105">
        <v>0</v>
      </c>
      <c r="E55" s="105">
        <v>5</v>
      </c>
      <c r="F55" s="105">
        <v>5</v>
      </c>
      <c r="G55" s="105">
        <v>5</v>
      </c>
      <c r="H55" s="105">
        <v>0</v>
      </c>
      <c r="I55" s="105">
        <v>0</v>
      </c>
      <c r="J55" s="105">
        <v>0</v>
      </c>
      <c r="K55" s="105">
        <v>0</v>
      </c>
    </row>
    <row r="56" spans="1:11" s="2" customFormat="1" ht="26.25" customHeight="1">
      <c r="A56" s="235" t="s">
        <v>67</v>
      </c>
      <c r="B56" s="64" t="s">
        <v>51</v>
      </c>
      <c r="C56" s="4">
        <f t="shared" si="21"/>
        <v>53.9</v>
      </c>
      <c r="D56" s="104">
        <f aca="true" t="shared" si="25" ref="D56:K56">D57+D58</f>
        <v>0</v>
      </c>
      <c r="E56" s="104">
        <f t="shared" si="25"/>
        <v>0</v>
      </c>
      <c r="F56" s="104">
        <f t="shared" si="25"/>
        <v>0</v>
      </c>
      <c r="G56" s="104">
        <f t="shared" si="25"/>
        <v>0</v>
      </c>
      <c r="H56" s="104">
        <f t="shared" si="25"/>
        <v>0</v>
      </c>
      <c r="I56" s="104">
        <f t="shared" si="25"/>
        <v>0</v>
      </c>
      <c r="J56" s="104">
        <f t="shared" si="25"/>
        <v>27</v>
      </c>
      <c r="K56" s="104">
        <f t="shared" si="25"/>
        <v>26.9</v>
      </c>
    </row>
    <row r="57" spans="1:11" s="2" customFormat="1" ht="39.75" customHeight="1">
      <c r="A57" s="236"/>
      <c r="B57" s="45" t="s">
        <v>101</v>
      </c>
      <c r="C57" s="4">
        <f t="shared" si="21"/>
        <v>17</v>
      </c>
      <c r="D57" s="105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7</v>
      </c>
      <c r="K57" s="105">
        <v>10</v>
      </c>
    </row>
    <row r="58" spans="1:11" s="2" customFormat="1" ht="39.75" customHeight="1">
      <c r="A58" s="237"/>
      <c r="B58" s="45" t="s">
        <v>78</v>
      </c>
      <c r="C58" s="4">
        <f t="shared" si="21"/>
        <v>36.9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20</v>
      </c>
      <c r="K58" s="105">
        <v>16.9</v>
      </c>
    </row>
    <row r="59" spans="1:11" s="2" customFormat="1" ht="26.25" customHeight="1">
      <c r="A59" s="235" t="s">
        <v>218</v>
      </c>
      <c r="B59" s="64" t="s">
        <v>51</v>
      </c>
      <c r="C59" s="4">
        <f t="shared" si="21"/>
        <v>20</v>
      </c>
      <c r="D59" s="104">
        <f aca="true" t="shared" si="26" ref="D59:K59">D60+D61</f>
        <v>0</v>
      </c>
      <c r="E59" s="104">
        <f t="shared" si="26"/>
        <v>0</v>
      </c>
      <c r="F59" s="104">
        <f t="shared" si="26"/>
        <v>0</v>
      </c>
      <c r="G59" s="104">
        <f t="shared" si="26"/>
        <v>0</v>
      </c>
      <c r="H59" s="104">
        <f t="shared" si="26"/>
        <v>10</v>
      </c>
      <c r="I59" s="104">
        <f t="shared" si="26"/>
        <v>10</v>
      </c>
      <c r="J59" s="104">
        <f t="shared" si="26"/>
        <v>0</v>
      </c>
      <c r="K59" s="104">
        <f t="shared" si="26"/>
        <v>0</v>
      </c>
    </row>
    <row r="60" spans="1:11" s="2" customFormat="1" ht="39.75" customHeight="1">
      <c r="A60" s="236"/>
      <c r="B60" s="45" t="s">
        <v>101</v>
      </c>
      <c r="C60" s="4">
        <f t="shared" si="21"/>
        <v>10</v>
      </c>
      <c r="D60" s="105">
        <v>0</v>
      </c>
      <c r="E60" s="105">
        <v>0</v>
      </c>
      <c r="F60" s="105">
        <v>0</v>
      </c>
      <c r="G60" s="105">
        <v>0</v>
      </c>
      <c r="H60" s="105">
        <v>5</v>
      </c>
      <c r="I60" s="105">
        <v>5</v>
      </c>
      <c r="J60" s="105">
        <v>0</v>
      </c>
      <c r="K60" s="105">
        <v>0</v>
      </c>
    </row>
    <row r="61" spans="1:11" s="2" customFormat="1" ht="39.75" customHeight="1">
      <c r="A61" s="237"/>
      <c r="B61" s="45" t="s">
        <v>78</v>
      </c>
      <c r="C61" s="4">
        <f t="shared" si="21"/>
        <v>10</v>
      </c>
      <c r="D61" s="105">
        <v>0</v>
      </c>
      <c r="E61" s="105">
        <v>0</v>
      </c>
      <c r="F61" s="105">
        <v>0</v>
      </c>
      <c r="G61" s="105">
        <v>0</v>
      </c>
      <c r="H61" s="105">
        <v>5</v>
      </c>
      <c r="I61" s="105">
        <v>5</v>
      </c>
      <c r="J61" s="105">
        <v>0</v>
      </c>
      <c r="K61" s="105">
        <v>0</v>
      </c>
    </row>
    <row r="62" spans="1:11" s="2" customFormat="1" ht="26.25" customHeight="1">
      <c r="A62" s="235" t="s">
        <v>219</v>
      </c>
      <c r="B62" s="64" t="s">
        <v>51</v>
      </c>
      <c r="C62" s="4">
        <f t="shared" si="21"/>
        <v>0.616</v>
      </c>
      <c r="D62" s="104">
        <f>D63</f>
        <v>0.616</v>
      </c>
      <c r="E62" s="104">
        <f aca="true" t="shared" si="27" ref="E62:K62">E63</f>
        <v>0</v>
      </c>
      <c r="F62" s="104">
        <f t="shared" si="27"/>
        <v>0</v>
      </c>
      <c r="G62" s="104">
        <f t="shared" si="27"/>
        <v>0</v>
      </c>
      <c r="H62" s="104">
        <f t="shared" si="27"/>
        <v>0</v>
      </c>
      <c r="I62" s="104">
        <f t="shared" si="27"/>
        <v>0</v>
      </c>
      <c r="J62" s="104">
        <f t="shared" si="27"/>
        <v>0</v>
      </c>
      <c r="K62" s="104">
        <f t="shared" si="27"/>
        <v>0</v>
      </c>
    </row>
    <row r="63" spans="1:11" s="2" customFormat="1" ht="53.25" customHeight="1">
      <c r="A63" s="236"/>
      <c r="B63" s="45" t="s">
        <v>101</v>
      </c>
      <c r="C63" s="4">
        <f t="shared" si="21"/>
        <v>0.616</v>
      </c>
      <c r="D63" s="105">
        <v>0.616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</row>
    <row r="64" spans="1:11" s="2" customFormat="1" ht="26.25" customHeight="1">
      <c r="A64" s="235" t="s">
        <v>220</v>
      </c>
      <c r="B64" s="64" t="s">
        <v>51</v>
      </c>
      <c r="C64" s="4">
        <f>SUM(D64:K64)</f>
        <v>4.8</v>
      </c>
      <c r="D64" s="104">
        <f>D65</f>
        <v>0</v>
      </c>
      <c r="E64" s="104">
        <f>E65</f>
        <v>0</v>
      </c>
      <c r="F64" s="104">
        <f>F65</f>
        <v>4.8</v>
      </c>
      <c r="G64" s="104">
        <f>G65</f>
        <v>0</v>
      </c>
      <c r="H64" s="104">
        <f>H65</f>
        <v>0</v>
      </c>
      <c r="I64" s="104">
        <f>I65</f>
        <v>0</v>
      </c>
      <c r="J64" s="104">
        <f>J65</f>
        <v>0</v>
      </c>
      <c r="K64" s="104">
        <f>K65</f>
        <v>0</v>
      </c>
    </row>
    <row r="65" spans="1:11" s="2" customFormat="1" ht="53.25" customHeight="1">
      <c r="A65" s="236"/>
      <c r="B65" s="45" t="s">
        <v>101</v>
      </c>
      <c r="C65" s="4">
        <f>SUM(D65:K65)</f>
        <v>4.8</v>
      </c>
      <c r="D65" s="105">
        <v>0</v>
      </c>
      <c r="E65" s="105">
        <v>0</v>
      </c>
      <c r="F65" s="105">
        <v>4.8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</row>
    <row r="66" spans="1:11" s="2" customFormat="1" ht="26.25" customHeight="1">
      <c r="A66" s="235" t="s">
        <v>221</v>
      </c>
      <c r="B66" s="64" t="s">
        <v>51</v>
      </c>
      <c r="C66" s="4">
        <f>SUM(D66:K66)</f>
        <v>3</v>
      </c>
      <c r="D66" s="104">
        <f>D67</f>
        <v>0</v>
      </c>
      <c r="E66" s="104">
        <f>E67</f>
        <v>0</v>
      </c>
      <c r="F66" s="104">
        <f>F67</f>
        <v>0</v>
      </c>
      <c r="G66" s="104">
        <f>G67</f>
        <v>3</v>
      </c>
      <c r="H66" s="104">
        <f>H67</f>
        <v>0</v>
      </c>
      <c r="I66" s="104">
        <f>I67</f>
        <v>0</v>
      </c>
      <c r="J66" s="104">
        <f>J67</f>
        <v>0</v>
      </c>
      <c r="K66" s="104">
        <f>K67</f>
        <v>0</v>
      </c>
    </row>
    <row r="67" spans="1:11" s="2" customFormat="1" ht="53.25" customHeight="1">
      <c r="A67" s="236"/>
      <c r="B67" s="45" t="s">
        <v>101</v>
      </c>
      <c r="C67" s="4">
        <f>SUM(D67:K67)</f>
        <v>3</v>
      </c>
      <c r="D67" s="105">
        <v>0</v>
      </c>
      <c r="E67" s="105">
        <v>0</v>
      </c>
      <c r="F67" s="105">
        <v>0</v>
      </c>
      <c r="G67" s="105">
        <v>3</v>
      </c>
      <c r="H67" s="105">
        <v>0</v>
      </c>
      <c r="I67" s="105">
        <v>0</v>
      </c>
      <c r="J67" s="105">
        <v>0</v>
      </c>
      <c r="K67" s="105">
        <v>0</v>
      </c>
    </row>
    <row r="68" spans="1:11" s="2" customFormat="1" ht="26.25" customHeight="1">
      <c r="A68" s="235" t="s">
        <v>222</v>
      </c>
      <c r="B68" s="64" t="s">
        <v>51</v>
      </c>
      <c r="C68" s="4">
        <f>SUM(D68:K68)</f>
        <v>2</v>
      </c>
      <c r="D68" s="104">
        <f>D69</f>
        <v>2</v>
      </c>
      <c r="E68" s="104">
        <f>E69</f>
        <v>0</v>
      </c>
      <c r="F68" s="104">
        <f>F69</f>
        <v>0</v>
      </c>
      <c r="G68" s="104">
        <f>G69</f>
        <v>0</v>
      </c>
      <c r="H68" s="104">
        <f>H69</f>
        <v>0</v>
      </c>
      <c r="I68" s="104">
        <f>I69</f>
        <v>0</v>
      </c>
      <c r="J68" s="104">
        <f>J69</f>
        <v>0</v>
      </c>
      <c r="K68" s="104">
        <f>K69</f>
        <v>0</v>
      </c>
    </row>
    <row r="69" spans="1:11" s="2" customFormat="1" ht="53.25" customHeight="1">
      <c r="A69" s="236"/>
      <c r="B69" s="45" t="s">
        <v>101</v>
      </c>
      <c r="C69" s="4">
        <f>SUM(D69:K69)</f>
        <v>2</v>
      </c>
      <c r="D69" s="105">
        <v>2</v>
      </c>
      <c r="E69" s="105">
        <v>0</v>
      </c>
      <c r="F69" s="105">
        <v>0</v>
      </c>
      <c r="G69" s="105">
        <v>0</v>
      </c>
      <c r="H69" s="105">
        <v>0</v>
      </c>
      <c r="I69" s="105">
        <v>0</v>
      </c>
      <c r="J69" s="105">
        <v>0</v>
      </c>
      <c r="K69" s="105">
        <v>0</v>
      </c>
    </row>
    <row r="70" spans="1:11" s="2" customFormat="1" ht="26.25" customHeight="1">
      <c r="A70" s="235" t="s">
        <v>223</v>
      </c>
      <c r="B70" s="64" t="s">
        <v>51</v>
      </c>
      <c r="C70" s="4">
        <f>SUM(D70:K70)</f>
        <v>1.084</v>
      </c>
      <c r="D70" s="104">
        <f>D71</f>
        <v>0</v>
      </c>
      <c r="E70" s="104">
        <f>E71</f>
        <v>0</v>
      </c>
      <c r="F70" s="104">
        <f>F71</f>
        <v>0</v>
      </c>
      <c r="G70" s="104">
        <f>G71</f>
        <v>0</v>
      </c>
      <c r="H70" s="104">
        <f>H71</f>
        <v>1.084</v>
      </c>
      <c r="I70" s="104">
        <f>I71</f>
        <v>0</v>
      </c>
      <c r="J70" s="104">
        <f>J71</f>
        <v>0</v>
      </c>
      <c r="K70" s="104">
        <f>K71</f>
        <v>0</v>
      </c>
    </row>
    <row r="71" spans="1:11" s="2" customFormat="1" ht="53.25" customHeight="1">
      <c r="A71" s="236"/>
      <c r="B71" s="45" t="s">
        <v>101</v>
      </c>
      <c r="C71" s="4">
        <f>SUM(D71:K71)</f>
        <v>1.084</v>
      </c>
      <c r="D71" s="105">
        <v>0</v>
      </c>
      <c r="E71" s="105">
        <v>0</v>
      </c>
      <c r="F71" s="105">
        <v>0</v>
      </c>
      <c r="G71" s="105">
        <v>0</v>
      </c>
      <c r="H71" s="105">
        <v>1.084</v>
      </c>
      <c r="I71" s="105">
        <v>0</v>
      </c>
      <c r="J71" s="105">
        <v>0</v>
      </c>
      <c r="K71" s="105">
        <v>0</v>
      </c>
    </row>
    <row r="72" spans="1:11" s="2" customFormat="1" ht="26.25" customHeight="1">
      <c r="A72" s="235" t="s">
        <v>224</v>
      </c>
      <c r="B72" s="64" t="s">
        <v>51</v>
      </c>
      <c r="C72" s="4">
        <f>SUM(D72:K72)</f>
        <v>0.995</v>
      </c>
      <c r="D72" s="104">
        <f>D73</f>
        <v>0</v>
      </c>
      <c r="E72" s="104">
        <f>E73</f>
        <v>0</v>
      </c>
      <c r="F72" s="104">
        <f>F73</f>
        <v>0</v>
      </c>
      <c r="G72" s="104">
        <f>G73</f>
        <v>0</v>
      </c>
      <c r="H72" s="104">
        <f>H73</f>
        <v>0</v>
      </c>
      <c r="I72" s="106">
        <f>I73</f>
        <v>0.995</v>
      </c>
      <c r="J72" s="104">
        <f>J73</f>
        <v>0</v>
      </c>
      <c r="K72" s="104">
        <f>K73</f>
        <v>0</v>
      </c>
    </row>
    <row r="73" spans="1:11" s="2" customFormat="1" ht="53.25" customHeight="1">
      <c r="A73" s="236"/>
      <c r="B73" s="45" t="s">
        <v>101</v>
      </c>
      <c r="C73" s="4">
        <f>SUM(D73:K73)</f>
        <v>0.995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7">
        <v>0.995</v>
      </c>
      <c r="J73" s="105">
        <v>0</v>
      </c>
      <c r="K73" s="105">
        <v>0</v>
      </c>
    </row>
    <row r="74" spans="1:11" s="2" customFormat="1" ht="54" customHeight="1">
      <c r="A74" s="197" t="s">
        <v>161</v>
      </c>
      <c r="B74" s="64" t="s">
        <v>51</v>
      </c>
      <c r="C74" s="4">
        <f t="shared" si="21"/>
        <v>45.76</v>
      </c>
      <c r="D74" s="104">
        <f>SUM(D75:D76)</f>
        <v>5.720000000000001</v>
      </c>
      <c r="E74" s="104">
        <f aca="true" t="shared" si="28" ref="E74:K74">SUM(E75:E76)</f>
        <v>5.720000000000001</v>
      </c>
      <c r="F74" s="104">
        <f t="shared" si="28"/>
        <v>5.720000000000001</v>
      </c>
      <c r="G74" s="104">
        <f t="shared" si="28"/>
        <v>5.720000000000001</v>
      </c>
      <c r="H74" s="104">
        <f t="shared" si="28"/>
        <v>5.720000000000001</v>
      </c>
      <c r="I74" s="104">
        <f t="shared" si="28"/>
        <v>5.720000000000001</v>
      </c>
      <c r="J74" s="104">
        <f t="shared" si="28"/>
        <v>5.720000000000001</v>
      </c>
      <c r="K74" s="104">
        <f t="shared" si="28"/>
        <v>5.720000000000001</v>
      </c>
    </row>
    <row r="75" spans="1:11" s="2" customFormat="1" ht="38.25" customHeight="1">
      <c r="A75" s="197"/>
      <c r="B75" s="45" t="s">
        <v>101</v>
      </c>
      <c r="C75" s="4">
        <f>SUM(D75:K75)</f>
        <v>24</v>
      </c>
      <c r="D75" s="108">
        <v>3</v>
      </c>
      <c r="E75" s="108">
        <v>3</v>
      </c>
      <c r="F75" s="108">
        <v>3</v>
      </c>
      <c r="G75" s="108">
        <v>3</v>
      </c>
      <c r="H75" s="108">
        <v>3</v>
      </c>
      <c r="I75" s="108">
        <v>3</v>
      </c>
      <c r="J75" s="108">
        <v>3</v>
      </c>
      <c r="K75" s="108">
        <v>3</v>
      </c>
    </row>
    <row r="76" spans="1:11" s="2" customFormat="1" ht="38.25" customHeight="1">
      <c r="A76" s="197"/>
      <c r="B76" s="45" t="s">
        <v>78</v>
      </c>
      <c r="C76" s="4">
        <f t="shared" si="21"/>
        <v>21.759999999999998</v>
      </c>
      <c r="D76" s="108">
        <v>2.72</v>
      </c>
      <c r="E76" s="108">
        <v>2.72</v>
      </c>
      <c r="F76" s="108">
        <v>2.72</v>
      </c>
      <c r="G76" s="108">
        <v>2.72</v>
      </c>
      <c r="H76" s="108">
        <v>2.72</v>
      </c>
      <c r="I76" s="108">
        <v>2.72</v>
      </c>
      <c r="J76" s="108">
        <v>2.72</v>
      </c>
      <c r="K76" s="108">
        <v>2.72</v>
      </c>
    </row>
    <row r="77" spans="1:11" s="2" customFormat="1" ht="29.25" customHeight="1">
      <c r="A77" s="283" t="s">
        <v>73</v>
      </c>
      <c r="B77" s="109" t="s">
        <v>51</v>
      </c>
      <c r="C77" s="4">
        <f t="shared" si="21"/>
        <v>198.055</v>
      </c>
      <c r="D77" s="104">
        <f>SUM(D78:D79)</f>
        <v>20.736</v>
      </c>
      <c r="E77" s="104">
        <f aca="true" t="shared" si="29" ref="E77:K77">SUM(E78:E79)</f>
        <v>42.82</v>
      </c>
      <c r="F77" s="104">
        <f t="shared" si="29"/>
        <v>18.82</v>
      </c>
      <c r="G77" s="104">
        <f t="shared" si="29"/>
        <v>16.82</v>
      </c>
      <c r="H77" s="104">
        <f t="shared" si="29"/>
        <v>16.804000000000002</v>
      </c>
      <c r="I77" s="104">
        <f t="shared" si="29"/>
        <v>16.715000000000003</v>
      </c>
      <c r="J77" s="104">
        <f t="shared" si="29"/>
        <v>32.72</v>
      </c>
      <c r="K77" s="104">
        <f t="shared" si="29"/>
        <v>32.62</v>
      </c>
    </row>
    <row r="78" spans="1:11" s="2" customFormat="1" ht="36.75" customHeight="1">
      <c r="A78" s="284"/>
      <c r="B78" s="110" t="s">
        <v>101</v>
      </c>
      <c r="C78" s="4">
        <f t="shared" si="21"/>
        <v>93.89500000000001</v>
      </c>
      <c r="D78" s="111">
        <f>D46+D48+D51+D54+D57+D60+D63+D65+D67+D69+D71+D73+D75</f>
        <v>13.016</v>
      </c>
      <c r="E78" s="111">
        <f aca="true" t="shared" si="30" ref="E78:K78">E46+E48+E51+E54+E57+E60+E63+E65+E67+E69+E71+E73+E75</f>
        <v>19.6</v>
      </c>
      <c r="F78" s="111">
        <f t="shared" si="30"/>
        <v>11.1</v>
      </c>
      <c r="G78" s="111">
        <f t="shared" si="30"/>
        <v>9.1</v>
      </c>
      <c r="H78" s="111">
        <f t="shared" si="30"/>
        <v>9.084</v>
      </c>
      <c r="I78" s="111">
        <f t="shared" si="30"/>
        <v>8.995000000000001</v>
      </c>
      <c r="J78" s="111">
        <f t="shared" si="30"/>
        <v>10</v>
      </c>
      <c r="K78" s="111">
        <f t="shared" si="30"/>
        <v>13</v>
      </c>
    </row>
    <row r="79" spans="1:11" s="2" customFormat="1" ht="44.25" customHeight="1">
      <c r="A79" s="284"/>
      <c r="B79" s="110" t="s">
        <v>78</v>
      </c>
      <c r="C79" s="4">
        <f t="shared" si="21"/>
        <v>104.16</v>
      </c>
      <c r="D79" s="111">
        <f>D49+D52+D55+D58+D61+D76</f>
        <v>7.720000000000001</v>
      </c>
      <c r="E79" s="111">
        <f aca="true" t="shared" si="31" ref="E79:K79">E49+E52+E55+E58+E61+E76</f>
        <v>23.22</v>
      </c>
      <c r="F79" s="111">
        <f t="shared" si="31"/>
        <v>7.720000000000001</v>
      </c>
      <c r="G79" s="111">
        <f t="shared" si="31"/>
        <v>7.720000000000001</v>
      </c>
      <c r="H79" s="111">
        <f t="shared" si="31"/>
        <v>7.720000000000001</v>
      </c>
      <c r="I79" s="111">
        <f t="shared" si="31"/>
        <v>7.720000000000001</v>
      </c>
      <c r="J79" s="111">
        <f t="shared" si="31"/>
        <v>22.72</v>
      </c>
      <c r="K79" s="111">
        <f t="shared" si="31"/>
        <v>19.619999999999997</v>
      </c>
    </row>
    <row r="80" spans="1:11" s="2" customFormat="1" ht="29.25" customHeight="1">
      <c r="A80" s="251" t="s">
        <v>49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3"/>
    </row>
    <row r="81" spans="1:11" s="2" customFormat="1" ht="29.25" customHeight="1">
      <c r="A81" s="277" t="s">
        <v>137</v>
      </c>
      <c r="B81" s="96" t="s">
        <v>51</v>
      </c>
      <c r="C81" s="4">
        <f aca="true" t="shared" si="32" ref="C81:C108">SUM(D81:K81)</f>
        <v>116.39999999999999</v>
      </c>
      <c r="D81" s="96">
        <f aca="true" t="shared" si="33" ref="D81:K81">D82</f>
        <v>18.8</v>
      </c>
      <c r="E81" s="96">
        <f t="shared" si="33"/>
        <v>21.3</v>
      </c>
      <c r="F81" s="96">
        <f t="shared" si="33"/>
        <v>18.3</v>
      </c>
      <c r="G81" s="96">
        <f t="shared" si="33"/>
        <v>16.3</v>
      </c>
      <c r="H81" s="96">
        <f t="shared" si="33"/>
        <v>10.8</v>
      </c>
      <c r="I81" s="96">
        <f t="shared" si="33"/>
        <v>10.3</v>
      </c>
      <c r="J81" s="96">
        <f t="shared" si="33"/>
        <v>10.3</v>
      </c>
      <c r="K81" s="96">
        <f t="shared" si="33"/>
        <v>10.3</v>
      </c>
    </row>
    <row r="82" spans="1:11" s="2" customFormat="1" ht="36.75" customHeight="1">
      <c r="A82" s="277"/>
      <c r="B82" s="108" t="s">
        <v>101</v>
      </c>
      <c r="C82" s="4">
        <f t="shared" si="32"/>
        <v>116.39999999999999</v>
      </c>
      <c r="D82" s="108">
        <f>D84+D86+D88+D90+D92+D94+D96</f>
        <v>18.8</v>
      </c>
      <c r="E82" s="108">
        <f aca="true" t="shared" si="34" ref="E82:K82">E84+E86+E88+E90+E92+E94+E96</f>
        <v>21.3</v>
      </c>
      <c r="F82" s="108">
        <f t="shared" si="34"/>
        <v>18.3</v>
      </c>
      <c r="G82" s="108">
        <f t="shared" si="34"/>
        <v>16.3</v>
      </c>
      <c r="H82" s="108">
        <f t="shared" si="34"/>
        <v>10.8</v>
      </c>
      <c r="I82" s="108">
        <f t="shared" si="34"/>
        <v>10.3</v>
      </c>
      <c r="J82" s="108">
        <f t="shared" si="34"/>
        <v>10.3</v>
      </c>
      <c r="K82" s="108">
        <f t="shared" si="34"/>
        <v>10.3</v>
      </c>
    </row>
    <row r="83" spans="1:11" s="2" customFormat="1" ht="29.25" customHeight="1">
      <c r="A83" s="274" t="s">
        <v>143</v>
      </c>
      <c r="B83" s="96" t="s">
        <v>51</v>
      </c>
      <c r="C83" s="4">
        <f t="shared" si="32"/>
        <v>46.39999999999999</v>
      </c>
      <c r="D83" s="96">
        <f aca="true" t="shared" si="35" ref="D83:K83">D84</f>
        <v>5.8</v>
      </c>
      <c r="E83" s="96">
        <f t="shared" si="35"/>
        <v>5.8</v>
      </c>
      <c r="F83" s="96">
        <f t="shared" si="35"/>
        <v>5.8</v>
      </c>
      <c r="G83" s="96">
        <f t="shared" si="35"/>
        <v>5.8</v>
      </c>
      <c r="H83" s="96">
        <f t="shared" si="35"/>
        <v>5.8</v>
      </c>
      <c r="I83" s="96">
        <f t="shared" si="35"/>
        <v>5.8</v>
      </c>
      <c r="J83" s="96">
        <f t="shared" si="35"/>
        <v>5.8</v>
      </c>
      <c r="K83" s="96">
        <f t="shared" si="35"/>
        <v>5.8</v>
      </c>
    </row>
    <row r="84" spans="1:11" s="2" customFormat="1" ht="37.5" customHeight="1">
      <c r="A84" s="274"/>
      <c r="B84" s="108" t="s">
        <v>101</v>
      </c>
      <c r="C84" s="4">
        <f t="shared" si="32"/>
        <v>46.39999999999999</v>
      </c>
      <c r="D84" s="108">
        <v>5.8</v>
      </c>
      <c r="E84" s="108">
        <v>5.8</v>
      </c>
      <c r="F84" s="108">
        <v>5.8</v>
      </c>
      <c r="G84" s="108">
        <v>5.8</v>
      </c>
      <c r="H84" s="108">
        <v>5.8</v>
      </c>
      <c r="I84" s="108">
        <v>5.8</v>
      </c>
      <c r="J84" s="108">
        <v>5.8</v>
      </c>
      <c r="K84" s="108">
        <v>5.8</v>
      </c>
    </row>
    <row r="85" spans="1:11" s="2" customFormat="1" ht="29.25" customHeight="1">
      <c r="A85" s="274" t="s">
        <v>144</v>
      </c>
      <c r="B85" s="96" t="s">
        <v>51</v>
      </c>
      <c r="C85" s="4">
        <f t="shared" si="32"/>
        <v>21</v>
      </c>
      <c r="D85" s="96">
        <f aca="true" t="shared" si="36" ref="D85:K85">SUM(D86:D86)</f>
        <v>1.5</v>
      </c>
      <c r="E85" s="96">
        <f t="shared" si="36"/>
        <v>5</v>
      </c>
      <c r="F85" s="96">
        <f t="shared" si="36"/>
        <v>5</v>
      </c>
      <c r="G85" s="96">
        <f t="shared" si="36"/>
        <v>5</v>
      </c>
      <c r="H85" s="96">
        <f t="shared" si="36"/>
        <v>1.5</v>
      </c>
      <c r="I85" s="96">
        <f t="shared" si="36"/>
        <v>1</v>
      </c>
      <c r="J85" s="96">
        <f t="shared" si="36"/>
        <v>1</v>
      </c>
      <c r="K85" s="96">
        <f t="shared" si="36"/>
        <v>1</v>
      </c>
    </row>
    <row r="86" spans="1:11" s="2" customFormat="1" ht="37.5" customHeight="1">
      <c r="A86" s="274"/>
      <c r="B86" s="108" t="s">
        <v>101</v>
      </c>
      <c r="C86" s="4">
        <f t="shared" si="32"/>
        <v>21</v>
      </c>
      <c r="D86" s="108">
        <v>1.5</v>
      </c>
      <c r="E86" s="108">
        <v>5</v>
      </c>
      <c r="F86" s="108">
        <v>5</v>
      </c>
      <c r="G86" s="108">
        <v>5</v>
      </c>
      <c r="H86" s="108">
        <v>1.5</v>
      </c>
      <c r="I86" s="108">
        <v>1</v>
      </c>
      <c r="J86" s="108">
        <v>1</v>
      </c>
      <c r="K86" s="108">
        <v>1</v>
      </c>
    </row>
    <row r="87" spans="1:11" s="2" customFormat="1" ht="22.5" customHeight="1">
      <c r="A87" s="275" t="s">
        <v>208</v>
      </c>
      <c r="B87" s="96" t="s">
        <v>51</v>
      </c>
      <c r="C87" s="4">
        <f t="shared" si="32"/>
        <v>7</v>
      </c>
      <c r="D87" s="108">
        <f aca="true" t="shared" si="37" ref="D87:K87">D88</f>
        <v>4</v>
      </c>
      <c r="E87" s="108">
        <f t="shared" si="37"/>
        <v>3</v>
      </c>
      <c r="F87" s="108">
        <f t="shared" si="37"/>
        <v>0</v>
      </c>
      <c r="G87" s="108">
        <f t="shared" si="37"/>
        <v>0</v>
      </c>
      <c r="H87" s="108">
        <f t="shared" si="37"/>
        <v>0</v>
      </c>
      <c r="I87" s="108">
        <f t="shared" si="37"/>
        <v>0</v>
      </c>
      <c r="J87" s="108">
        <f t="shared" si="37"/>
        <v>0</v>
      </c>
      <c r="K87" s="108">
        <f t="shared" si="37"/>
        <v>0</v>
      </c>
    </row>
    <row r="88" spans="1:11" s="2" customFormat="1" ht="39" customHeight="1">
      <c r="A88" s="276"/>
      <c r="B88" s="108" t="s">
        <v>101</v>
      </c>
      <c r="C88" s="4">
        <f t="shared" si="32"/>
        <v>7</v>
      </c>
      <c r="D88" s="108">
        <v>4</v>
      </c>
      <c r="E88" s="108">
        <v>3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</row>
    <row r="89" spans="1:11" s="2" customFormat="1" ht="29.25" customHeight="1">
      <c r="A89" s="278" t="s">
        <v>145</v>
      </c>
      <c r="B89" s="96" t="s">
        <v>51</v>
      </c>
      <c r="C89" s="4">
        <f t="shared" si="32"/>
        <v>8</v>
      </c>
      <c r="D89" s="112">
        <f aca="true" t="shared" si="38" ref="D89:K95">D90</f>
        <v>1</v>
      </c>
      <c r="E89" s="112">
        <f t="shared" si="38"/>
        <v>1</v>
      </c>
      <c r="F89" s="112">
        <f t="shared" si="38"/>
        <v>1</v>
      </c>
      <c r="G89" s="112">
        <f t="shared" si="38"/>
        <v>1</v>
      </c>
      <c r="H89" s="112">
        <f t="shared" si="38"/>
        <v>1</v>
      </c>
      <c r="I89" s="112">
        <f t="shared" si="38"/>
        <v>1</v>
      </c>
      <c r="J89" s="112">
        <f t="shared" si="38"/>
        <v>1</v>
      </c>
      <c r="K89" s="112">
        <f t="shared" si="38"/>
        <v>1</v>
      </c>
    </row>
    <row r="90" spans="1:11" s="94" customFormat="1" ht="41.25" customHeight="1">
      <c r="A90" s="279"/>
      <c r="B90" s="96" t="s">
        <v>101</v>
      </c>
      <c r="C90" s="4">
        <f t="shared" si="32"/>
        <v>8</v>
      </c>
      <c r="D90" s="108">
        <v>1</v>
      </c>
      <c r="E90" s="108">
        <v>1</v>
      </c>
      <c r="F90" s="108">
        <v>1</v>
      </c>
      <c r="G90" s="108">
        <v>1</v>
      </c>
      <c r="H90" s="108">
        <v>1</v>
      </c>
      <c r="I90" s="108">
        <v>1</v>
      </c>
      <c r="J90" s="108">
        <v>1</v>
      </c>
      <c r="K90" s="108">
        <v>1</v>
      </c>
    </row>
    <row r="91" spans="1:11" s="2" customFormat="1" ht="29.25" customHeight="1">
      <c r="A91" s="278" t="s">
        <v>146</v>
      </c>
      <c r="B91" s="96" t="s">
        <v>51</v>
      </c>
      <c r="C91" s="4">
        <f t="shared" si="32"/>
        <v>8</v>
      </c>
      <c r="D91" s="112">
        <f t="shared" si="38"/>
        <v>1</v>
      </c>
      <c r="E91" s="112">
        <f t="shared" si="38"/>
        <v>1</v>
      </c>
      <c r="F91" s="112">
        <f t="shared" si="38"/>
        <v>1</v>
      </c>
      <c r="G91" s="112">
        <f t="shared" si="38"/>
        <v>1</v>
      </c>
      <c r="H91" s="112">
        <f t="shared" si="38"/>
        <v>1</v>
      </c>
      <c r="I91" s="112">
        <f t="shared" si="38"/>
        <v>1</v>
      </c>
      <c r="J91" s="112">
        <f t="shared" si="38"/>
        <v>1</v>
      </c>
      <c r="K91" s="112">
        <f t="shared" si="38"/>
        <v>1</v>
      </c>
    </row>
    <row r="92" spans="1:11" s="94" customFormat="1" ht="41.25" customHeight="1">
      <c r="A92" s="279"/>
      <c r="B92" s="96" t="s">
        <v>101</v>
      </c>
      <c r="C92" s="4">
        <f t="shared" si="32"/>
        <v>8</v>
      </c>
      <c r="D92" s="108">
        <v>1</v>
      </c>
      <c r="E92" s="108">
        <v>1</v>
      </c>
      <c r="F92" s="108">
        <v>1</v>
      </c>
      <c r="G92" s="108">
        <v>1</v>
      </c>
      <c r="H92" s="108">
        <v>1</v>
      </c>
      <c r="I92" s="108">
        <v>1</v>
      </c>
      <c r="J92" s="108">
        <v>1</v>
      </c>
      <c r="K92" s="108">
        <v>1</v>
      </c>
    </row>
    <row r="93" spans="1:11" s="2" customFormat="1" ht="29.25" customHeight="1">
      <c r="A93" s="278" t="s">
        <v>147</v>
      </c>
      <c r="B93" s="96" t="s">
        <v>51</v>
      </c>
      <c r="C93" s="4">
        <f t="shared" si="32"/>
        <v>22</v>
      </c>
      <c r="D93" s="112">
        <f t="shared" si="38"/>
        <v>5</v>
      </c>
      <c r="E93" s="112">
        <f t="shared" si="38"/>
        <v>5</v>
      </c>
      <c r="F93" s="112">
        <f t="shared" si="38"/>
        <v>5</v>
      </c>
      <c r="G93" s="112">
        <f t="shared" si="38"/>
        <v>3</v>
      </c>
      <c r="H93" s="112">
        <f t="shared" si="38"/>
        <v>1</v>
      </c>
      <c r="I93" s="112">
        <f t="shared" si="38"/>
        <v>1</v>
      </c>
      <c r="J93" s="112">
        <f t="shared" si="38"/>
        <v>1</v>
      </c>
      <c r="K93" s="112">
        <f t="shared" si="38"/>
        <v>1</v>
      </c>
    </row>
    <row r="94" spans="1:11" s="94" customFormat="1" ht="41.25" customHeight="1">
      <c r="A94" s="279"/>
      <c r="B94" s="96" t="s">
        <v>101</v>
      </c>
      <c r="C94" s="4">
        <f t="shared" si="32"/>
        <v>22</v>
      </c>
      <c r="D94" s="108">
        <v>5</v>
      </c>
      <c r="E94" s="108">
        <v>5</v>
      </c>
      <c r="F94" s="108">
        <v>5</v>
      </c>
      <c r="G94" s="108">
        <v>3</v>
      </c>
      <c r="H94" s="108">
        <v>1</v>
      </c>
      <c r="I94" s="108">
        <v>1</v>
      </c>
      <c r="J94" s="108">
        <v>1</v>
      </c>
      <c r="K94" s="108">
        <v>1</v>
      </c>
    </row>
    <row r="95" spans="1:11" s="2" customFormat="1" ht="29.25" customHeight="1">
      <c r="A95" s="278" t="s">
        <v>159</v>
      </c>
      <c r="B95" s="96" t="s">
        <v>51</v>
      </c>
      <c r="C95" s="4">
        <f t="shared" si="32"/>
        <v>4</v>
      </c>
      <c r="D95" s="112">
        <f t="shared" si="38"/>
        <v>0.5</v>
      </c>
      <c r="E95" s="112">
        <f t="shared" si="38"/>
        <v>0.5</v>
      </c>
      <c r="F95" s="112">
        <f t="shared" si="38"/>
        <v>0.5</v>
      </c>
      <c r="G95" s="112">
        <f t="shared" si="38"/>
        <v>0.5</v>
      </c>
      <c r="H95" s="112">
        <f t="shared" si="38"/>
        <v>0.5</v>
      </c>
      <c r="I95" s="112">
        <f t="shared" si="38"/>
        <v>0.5</v>
      </c>
      <c r="J95" s="112">
        <f t="shared" si="38"/>
        <v>0.5</v>
      </c>
      <c r="K95" s="112">
        <f t="shared" si="38"/>
        <v>0.5</v>
      </c>
    </row>
    <row r="96" spans="1:11" s="94" customFormat="1" ht="41.25" customHeight="1">
      <c r="A96" s="279"/>
      <c r="B96" s="96" t="s">
        <v>101</v>
      </c>
      <c r="C96" s="4">
        <f t="shared" si="32"/>
        <v>4</v>
      </c>
      <c r="D96" s="108">
        <v>0.5</v>
      </c>
      <c r="E96" s="108">
        <v>0.5</v>
      </c>
      <c r="F96" s="108">
        <v>0.5</v>
      </c>
      <c r="G96" s="108">
        <v>0.5</v>
      </c>
      <c r="H96" s="108">
        <v>0.5</v>
      </c>
      <c r="I96" s="108">
        <v>0.5</v>
      </c>
      <c r="J96" s="108">
        <v>0.5</v>
      </c>
      <c r="K96" s="108">
        <v>0.5</v>
      </c>
    </row>
    <row r="97" spans="1:11" s="2" customFormat="1" ht="29.25" customHeight="1">
      <c r="A97" s="242" t="s">
        <v>209</v>
      </c>
      <c r="B97" s="96" t="s">
        <v>51</v>
      </c>
      <c r="C97" s="4">
        <f>SUM(D97:K97)</f>
        <v>4</v>
      </c>
      <c r="D97" s="113">
        <f aca="true" t="shared" si="39" ref="D97:K99">D98</f>
        <v>4</v>
      </c>
      <c r="E97" s="113">
        <f t="shared" si="39"/>
        <v>0</v>
      </c>
      <c r="F97" s="113">
        <f t="shared" si="39"/>
        <v>0</v>
      </c>
      <c r="G97" s="113">
        <f t="shared" si="39"/>
        <v>0</v>
      </c>
      <c r="H97" s="113">
        <f t="shared" si="39"/>
        <v>0</v>
      </c>
      <c r="I97" s="113">
        <f t="shared" si="39"/>
        <v>0</v>
      </c>
      <c r="J97" s="113">
        <f t="shared" si="39"/>
        <v>0</v>
      </c>
      <c r="K97" s="113">
        <f t="shared" si="39"/>
        <v>0</v>
      </c>
    </row>
    <row r="98" spans="1:11" s="94" customFormat="1" ht="43.5" customHeight="1">
      <c r="A98" s="243"/>
      <c r="B98" s="108" t="s">
        <v>101</v>
      </c>
      <c r="C98" s="4">
        <f>SUM(D98:K98)</f>
        <v>4</v>
      </c>
      <c r="D98" s="114">
        <v>4</v>
      </c>
      <c r="E98" s="115">
        <v>0</v>
      </c>
      <c r="F98" s="115">
        <v>0</v>
      </c>
      <c r="G98" s="115">
        <v>0</v>
      </c>
      <c r="H98" s="115">
        <v>0</v>
      </c>
      <c r="I98" s="115">
        <v>0</v>
      </c>
      <c r="J98" s="115">
        <v>0</v>
      </c>
      <c r="K98" s="115">
        <v>0</v>
      </c>
    </row>
    <row r="99" spans="1:11" s="2" customFormat="1" ht="29.25" customHeight="1">
      <c r="A99" s="242" t="s">
        <v>160</v>
      </c>
      <c r="B99" s="96" t="s">
        <v>51</v>
      </c>
      <c r="C99" s="4">
        <f t="shared" si="32"/>
        <v>5.5600000000000005</v>
      </c>
      <c r="D99" s="113">
        <f t="shared" si="39"/>
        <v>0.695</v>
      </c>
      <c r="E99" s="113">
        <f t="shared" si="39"/>
        <v>0.695</v>
      </c>
      <c r="F99" s="113">
        <f t="shared" si="39"/>
        <v>0.695</v>
      </c>
      <c r="G99" s="113">
        <f t="shared" si="39"/>
        <v>0.695</v>
      </c>
      <c r="H99" s="113">
        <f t="shared" si="39"/>
        <v>0.695</v>
      </c>
      <c r="I99" s="113">
        <f t="shared" si="39"/>
        <v>0.695</v>
      </c>
      <c r="J99" s="113">
        <f t="shared" si="39"/>
        <v>0.695</v>
      </c>
      <c r="K99" s="113">
        <f t="shared" si="39"/>
        <v>0.695</v>
      </c>
    </row>
    <row r="100" spans="1:11" s="94" customFormat="1" ht="43.5" customHeight="1">
      <c r="A100" s="243"/>
      <c r="B100" s="108" t="s">
        <v>101</v>
      </c>
      <c r="C100" s="4">
        <f t="shared" si="32"/>
        <v>5.5600000000000005</v>
      </c>
      <c r="D100" s="115">
        <v>0.695</v>
      </c>
      <c r="E100" s="115">
        <v>0.695</v>
      </c>
      <c r="F100" s="115">
        <v>0.695</v>
      </c>
      <c r="G100" s="115">
        <v>0.695</v>
      </c>
      <c r="H100" s="115">
        <v>0.695</v>
      </c>
      <c r="I100" s="115">
        <v>0.695</v>
      </c>
      <c r="J100" s="115">
        <v>0.695</v>
      </c>
      <c r="K100" s="115">
        <v>0.695</v>
      </c>
    </row>
    <row r="101" spans="1:11" s="2" customFormat="1" ht="31.5" customHeight="1">
      <c r="A101" s="277" t="s">
        <v>90</v>
      </c>
      <c r="B101" s="96" t="s">
        <v>51</v>
      </c>
      <c r="C101" s="4">
        <f t="shared" si="32"/>
        <v>4.312</v>
      </c>
      <c r="D101" s="96">
        <f>D104+D103+D102</f>
        <v>0.504</v>
      </c>
      <c r="E101" s="96">
        <f aca="true" t="shared" si="40" ref="E101:K101">E104+E103+E102</f>
        <v>0.514</v>
      </c>
      <c r="F101" s="96">
        <f t="shared" si="40"/>
        <v>0.524</v>
      </c>
      <c r="G101" s="96">
        <f t="shared" si="40"/>
        <v>0.534</v>
      </c>
      <c r="H101" s="96">
        <f t="shared" si="40"/>
        <v>0.544</v>
      </c>
      <c r="I101" s="96">
        <f t="shared" si="40"/>
        <v>0.554</v>
      </c>
      <c r="J101" s="96">
        <f t="shared" si="40"/>
        <v>0.5640000000000001</v>
      </c>
      <c r="K101" s="96">
        <f t="shared" si="40"/>
        <v>0.5740000000000001</v>
      </c>
    </row>
    <row r="102" spans="1:11" s="2" customFormat="1" ht="38.25" customHeight="1">
      <c r="A102" s="277"/>
      <c r="B102" s="108" t="s">
        <v>101</v>
      </c>
      <c r="C102" s="4">
        <f t="shared" si="32"/>
        <v>2.76</v>
      </c>
      <c r="D102" s="116">
        <v>0.31</v>
      </c>
      <c r="E102" s="116">
        <v>0.32</v>
      </c>
      <c r="F102" s="116">
        <v>0.33</v>
      </c>
      <c r="G102" s="116">
        <v>0.34</v>
      </c>
      <c r="H102" s="116">
        <v>0.35</v>
      </c>
      <c r="I102" s="116">
        <v>0.36</v>
      </c>
      <c r="J102" s="116">
        <v>0.37</v>
      </c>
      <c r="K102" s="116">
        <v>0.38</v>
      </c>
    </row>
    <row r="103" spans="1:11" s="2" customFormat="1" ht="41.25" customHeight="1">
      <c r="A103" s="277"/>
      <c r="B103" s="108" t="s">
        <v>78</v>
      </c>
      <c r="C103" s="4">
        <f t="shared" si="32"/>
        <v>1.312</v>
      </c>
      <c r="D103" s="117">
        <v>0.164</v>
      </c>
      <c r="E103" s="117">
        <v>0.164</v>
      </c>
      <c r="F103" s="117">
        <v>0.164</v>
      </c>
      <c r="G103" s="117">
        <v>0.164</v>
      </c>
      <c r="H103" s="117">
        <v>0.164</v>
      </c>
      <c r="I103" s="117">
        <v>0.164</v>
      </c>
      <c r="J103" s="117">
        <v>0.164</v>
      </c>
      <c r="K103" s="117">
        <v>0.164</v>
      </c>
    </row>
    <row r="104" spans="1:11" s="2" customFormat="1" ht="39.75" customHeight="1">
      <c r="A104" s="277"/>
      <c r="B104" s="108" t="s">
        <v>56</v>
      </c>
      <c r="C104" s="4">
        <f t="shared" si="32"/>
        <v>0.24</v>
      </c>
      <c r="D104" s="116">
        <v>0.03</v>
      </c>
      <c r="E104" s="116">
        <v>0.03</v>
      </c>
      <c r="F104" s="116">
        <v>0.03</v>
      </c>
      <c r="G104" s="116">
        <v>0.03</v>
      </c>
      <c r="H104" s="116">
        <v>0.03</v>
      </c>
      <c r="I104" s="116">
        <v>0.03</v>
      </c>
      <c r="J104" s="116">
        <v>0.03</v>
      </c>
      <c r="K104" s="116">
        <v>0.03</v>
      </c>
    </row>
    <row r="105" spans="1:11" s="2" customFormat="1" ht="29.25" customHeight="1">
      <c r="A105" s="260" t="s">
        <v>57</v>
      </c>
      <c r="B105" s="96" t="s">
        <v>51</v>
      </c>
      <c r="C105" s="4">
        <f t="shared" si="32"/>
        <v>130.272</v>
      </c>
      <c r="D105" s="113">
        <f>D106+D107+D108</f>
        <v>23.999000000000002</v>
      </c>
      <c r="E105" s="113">
        <f aca="true" t="shared" si="41" ref="E105:K105">E106+E107+E108</f>
        <v>22.509000000000004</v>
      </c>
      <c r="F105" s="113">
        <f t="shared" si="41"/>
        <v>19.519000000000002</v>
      </c>
      <c r="G105" s="113">
        <f t="shared" si="41"/>
        <v>17.529000000000003</v>
      </c>
      <c r="H105" s="113">
        <f t="shared" si="41"/>
        <v>12.039</v>
      </c>
      <c r="I105" s="113">
        <f t="shared" si="41"/>
        <v>11.549</v>
      </c>
      <c r="J105" s="113">
        <f t="shared" si="41"/>
        <v>11.559</v>
      </c>
      <c r="K105" s="113">
        <f t="shared" si="41"/>
        <v>11.569</v>
      </c>
    </row>
    <row r="106" spans="1:11" s="2" customFormat="1" ht="36.75" customHeight="1">
      <c r="A106" s="261"/>
      <c r="B106" s="118" t="s">
        <v>101</v>
      </c>
      <c r="C106" s="4">
        <f t="shared" si="32"/>
        <v>128.72</v>
      </c>
      <c r="D106" s="107">
        <f>D82+D98+D100+D102</f>
        <v>23.805</v>
      </c>
      <c r="E106" s="107">
        <f aca="true" t="shared" si="42" ref="E106:K106">E82+E98+E100+E102</f>
        <v>22.315</v>
      </c>
      <c r="F106" s="107">
        <f t="shared" si="42"/>
        <v>19.325</v>
      </c>
      <c r="G106" s="107">
        <f t="shared" si="42"/>
        <v>17.335</v>
      </c>
      <c r="H106" s="107">
        <f t="shared" si="42"/>
        <v>11.845</v>
      </c>
      <c r="I106" s="107">
        <f t="shared" si="42"/>
        <v>11.355</v>
      </c>
      <c r="J106" s="107">
        <f t="shared" si="42"/>
        <v>11.365</v>
      </c>
      <c r="K106" s="107">
        <f t="shared" si="42"/>
        <v>11.375000000000002</v>
      </c>
    </row>
    <row r="107" spans="1:11" s="2" customFormat="1" ht="36" customHeight="1">
      <c r="A107" s="261"/>
      <c r="B107" s="118" t="s">
        <v>78</v>
      </c>
      <c r="C107" s="4">
        <f t="shared" si="32"/>
        <v>1.312</v>
      </c>
      <c r="D107" s="107">
        <f>D103</f>
        <v>0.164</v>
      </c>
      <c r="E107" s="107">
        <f aca="true" t="shared" si="43" ref="E107:K107">E103</f>
        <v>0.164</v>
      </c>
      <c r="F107" s="107">
        <f t="shared" si="43"/>
        <v>0.164</v>
      </c>
      <c r="G107" s="107">
        <f t="shared" si="43"/>
        <v>0.164</v>
      </c>
      <c r="H107" s="107">
        <f t="shared" si="43"/>
        <v>0.164</v>
      </c>
      <c r="I107" s="107">
        <f t="shared" si="43"/>
        <v>0.164</v>
      </c>
      <c r="J107" s="107">
        <f t="shared" si="43"/>
        <v>0.164</v>
      </c>
      <c r="K107" s="107">
        <f t="shared" si="43"/>
        <v>0.164</v>
      </c>
    </row>
    <row r="108" spans="1:11" s="2" customFormat="1" ht="37.5" customHeight="1">
      <c r="A108" s="262"/>
      <c r="B108" s="118" t="s">
        <v>56</v>
      </c>
      <c r="C108" s="4">
        <f t="shared" si="32"/>
        <v>0.24</v>
      </c>
      <c r="D108" s="107">
        <f>D104</f>
        <v>0.03</v>
      </c>
      <c r="E108" s="107">
        <f aca="true" t="shared" si="44" ref="E108:K108">E104</f>
        <v>0.03</v>
      </c>
      <c r="F108" s="107">
        <f t="shared" si="44"/>
        <v>0.03</v>
      </c>
      <c r="G108" s="107">
        <f t="shared" si="44"/>
        <v>0.03</v>
      </c>
      <c r="H108" s="107">
        <f t="shared" si="44"/>
        <v>0.03</v>
      </c>
      <c r="I108" s="107">
        <f t="shared" si="44"/>
        <v>0.03</v>
      </c>
      <c r="J108" s="107">
        <f t="shared" si="44"/>
        <v>0.03</v>
      </c>
      <c r="K108" s="107">
        <f t="shared" si="44"/>
        <v>0.03</v>
      </c>
    </row>
    <row r="109" spans="1:11" s="2" customFormat="1" ht="38.25" customHeight="1">
      <c r="A109" s="280" t="s">
        <v>7</v>
      </c>
      <c r="B109" s="281"/>
      <c r="C109" s="281"/>
      <c r="D109" s="281"/>
      <c r="E109" s="281"/>
      <c r="F109" s="281"/>
      <c r="G109" s="281"/>
      <c r="H109" s="281"/>
      <c r="I109" s="281"/>
      <c r="J109" s="281"/>
      <c r="K109" s="282"/>
    </row>
    <row r="110" spans="1:11" s="2" customFormat="1" ht="29.25" customHeight="1">
      <c r="A110" s="263" t="s">
        <v>98</v>
      </c>
      <c r="B110" s="113" t="s">
        <v>51</v>
      </c>
      <c r="C110" s="4">
        <f>SUM(D110:K110)</f>
        <v>0.32</v>
      </c>
      <c r="D110" s="107">
        <f aca="true" t="shared" si="45" ref="D110:K110">D111</f>
        <v>0.04</v>
      </c>
      <c r="E110" s="107">
        <f t="shared" si="45"/>
        <v>0.04</v>
      </c>
      <c r="F110" s="107">
        <f t="shared" si="45"/>
        <v>0.04</v>
      </c>
      <c r="G110" s="107">
        <f t="shared" si="45"/>
        <v>0.04</v>
      </c>
      <c r="H110" s="107">
        <f t="shared" si="45"/>
        <v>0.04</v>
      </c>
      <c r="I110" s="107">
        <f t="shared" si="45"/>
        <v>0.04</v>
      </c>
      <c r="J110" s="107">
        <f t="shared" si="45"/>
        <v>0.04</v>
      </c>
      <c r="K110" s="107">
        <f t="shared" si="45"/>
        <v>0.04</v>
      </c>
    </row>
    <row r="111" spans="1:11" s="2" customFormat="1" ht="44.25" customHeight="1">
      <c r="A111" s="264"/>
      <c r="B111" s="107" t="s">
        <v>101</v>
      </c>
      <c r="C111" s="119">
        <f>SUM(D111:K111)</f>
        <v>0.32</v>
      </c>
      <c r="D111" s="99">
        <v>0.04</v>
      </c>
      <c r="E111" s="99">
        <v>0.04</v>
      </c>
      <c r="F111" s="99">
        <v>0.04</v>
      </c>
      <c r="G111" s="99">
        <v>0.04</v>
      </c>
      <c r="H111" s="99">
        <v>0.04</v>
      </c>
      <c r="I111" s="99">
        <v>0.04</v>
      </c>
      <c r="J111" s="99">
        <v>0.04</v>
      </c>
      <c r="K111" s="99">
        <v>0.04</v>
      </c>
    </row>
    <row r="112" spans="1:11" s="2" customFormat="1" ht="29.25" customHeight="1">
      <c r="A112" s="242" t="s">
        <v>106</v>
      </c>
      <c r="B112" s="113" t="s">
        <v>51</v>
      </c>
      <c r="C112" s="4">
        <f>SUM(D112:K112)</f>
        <v>0.24</v>
      </c>
      <c r="D112" s="107">
        <f aca="true" t="shared" si="46" ref="D112:K112">D113</f>
        <v>0.03</v>
      </c>
      <c r="E112" s="107">
        <f t="shared" si="46"/>
        <v>0.03</v>
      </c>
      <c r="F112" s="107">
        <f t="shared" si="46"/>
        <v>0.03</v>
      </c>
      <c r="G112" s="107">
        <f t="shared" si="46"/>
        <v>0.03</v>
      </c>
      <c r="H112" s="107">
        <f t="shared" si="46"/>
        <v>0.03</v>
      </c>
      <c r="I112" s="107">
        <f t="shared" si="46"/>
        <v>0.03</v>
      </c>
      <c r="J112" s="107">
        <f t="shared" si="46"/>
        <v>0.03</v>
      </c>
      <c r="K112" s="107">
        <f t="shared" si="46"/>
        <v>0.03</v>
      </c>
    </row>
    <row r="113" spans="1:11" s="2" customFormat="1" ht="46.5" customHeight="1">
      <c r="A113" s="243"/>
      <c r="B113" s="107" t="s">
        <v>101</v>
      </c>
      <c r="C113" s="119">
        <f>SUM(D113:K113)</f>
        <v>0.24</v>
      </c>
      <c r="D113" s="99">
        <v>0.03</v>
      </c>
      <c r="E113" s="99">
        <v>0.03</v>
      </c>
      <c r="F113" s="99">
        <v>0.03</v>
      </c>
      <c r="G113" s="99">
        <v>0.03</v>
      </c>
      <c r="H113" s="99">
        <v>0.03</v>
      </c>
      <c r="I113" s="99">
        <v>0.03</v>
      </c>
      <c r="J113" s="99">
        <v>0.03</v>
      </c>
      <c r="K113" s="99">
        <v>0.03</v>
      </c>
    </row>
    <row r="114" spans="1:11" s="2" customFormat="1" ht="29.25" customHeight="1" hidden="1">
      <c r="A114" s="244" t="s">
        <v>8</v>
      </c>
      <c r="B114" s="245"/>
      <c r="C114" s="245"/>
      <c r="D114" s="245"/>
      <c r="E114" s="245"/>
      <c r="F114" s="245"/>
      <c r="G114" s="245"/>
      <c r="H114" s="245"/>
      <c r="I114" s="245"/>
      <c r="J114" s="245"/>
      <c r="K114" s="246"/>
    </row>
    <row r="115" spans="1:11" s="2" customFormat="1" ht="30.75" customHeight="1" hidden="1">
      <c r="A115" s="242" t="s">
        <v>32</v>
      </c>
      <c r="B115" s="113" t="s">
        <v>51</v>
      </c>
      <c r="C115" s="4">
        <f aca="true" t="shared" si="47" ref="C115:C120">SUM(D115:K115)</f>
        <v>0</v>
      </c>
      <c r="D115" s="107"/>
      <c r="E115" s="107"/>
      <c r="F115" s="107"/>
      <c r="G115" s="107"/>
      <c r="H115" s="107"/>
      <c r="I115" s="107"/>
      <c r="J115" s="107"/>
      <c r="K115" s="107"/>
    </row>
    <row r="116" spans="1:11" s="2" customFormat="1" ht="30.75" customHeight="1" hidden="1">
      <c r="A116" s="243"/>
      <c r="B116" s="107" t="s">
        <v>53</v>
      </c>
      <c r="C116" s="4">
        <f t="shared" si="47"/>
        <v>0</v>
      </c>
      <c r="D116" s="107"/>
      <c r="E116" s="107"/>
      <c r="F116" s="107"/>
      <c r="G116" s="107"/>
      <c r="H116" s="107"/>
      <c r="I116" s="107"/>
      <c r="J116" s="107"/>
      <c r="K116" s="107"/>
    </row>
    <row r="117" spans="1:11" s="2" customFormat="1" ht="29.25" customHeight="1" hidden="1">
      <c r="A117" s="242" t="s">
        <v>9</v>
      </c>
      <c r="B117" s="113" t="s">
        <v>51</v>
      </c>
      <c r="C117" s="4">
        <f t="shared" si="47"/>
        <v>0</v>
      </c>
      <c r="D117" s="107"/>
      <c r="E117" s="107"/>
      <c r="F117" s="107"/>
      <c r="G117" s="107"/>
      <c r="H117" s="107"/>
      <c r="I117" s="107"/>
      <c r="J117" s="107"/>
      <c r="K117" s="107"/>
    </row>
    <row r="118" spans="1:11" s="2" customFormat="1" ht="29.25" customHeight="1" hidden="1">
      <c r="A118" s="243"/>
      <c r="B118" s="107" t="s">
        <v>53</v>
      </c>
      <c r="C118" s="4">
        <f t="shared" si="47"/>
        <v>0</v>
      </c>
      <c r="D118" s="107"/>
      <c r="E118" s="107"/>
      <c r="F118" s="107"/>
      <c r="G118" s="107"/>
      <c r="H118" s="107"/>
      <c r="I118" s="107"/>
      <c r="J118" s="107"/>
      <c r="K118" s="107"/>
    </row>
    <row r="119" spans="1:11" s="2" customFormat="1" ht="29.25" customHeight="1" hidden="1">
      <c r="A119" s="242" t="s">
        <v>10</v>
      </c>
      <c r="B119" s="113" t="s">
        <v>51</v>
      </c>
      <c r="C119" s="4">
        <f t="shared" si="47"/>
        <v>0</v>
      </c>
      <c r="D119" s="107"/>
      <c r="E119" s="107"/>
      <c r="F119" s="107"/>
      <c r="G119" s="107"/>
      <c r="H119" s="107"/>
      <c r="I119" s="107"/>
      <c r="J119" s="107"/>
      <c r="K119" s="107"/>
    </row>
    <row r="120" spans="1:11" s="2" customFormat="1" ht="29.25" customHeight="1" hidden="1">
      <c r="A120" s="243"/>
      <c r="B120" s="107" t="s">
        <v>53</v>
      </c>
      <c r="C120" s="4">
        <f t="shared" si="47"/>
        <v>0</v>
      </c>
      <c r="D120" s="107"/>
      <c r="E120" s="107"/>
      <c r="F120" s="107"/>
      <c r="G120" s="107"/>
      <c r="H120" s="107"/>
      <c r="I120" s="107"/>
      <c r="J120" s="107"/>
      <c r="K120" s="107"/>
    </row>
    <row r="121" spans="1:11" s="2" customFormat="1" ht="29.25" customHeight="1" hidden="1">
      <c r="A121" s="244" t="s">
        <v>11</v>
      </c>
      <c r="B121" s="245"/>
      <c r="C121" s="245"/>
      <c r="D121" s="245"/>
      <c r="E121" s="245"/>
      <c r="F121" s="245"/>
      <c r="G121" s="245"/>
      <c r="H121" s="245"/>
      <c r="I121" s="245"/>
      <c r="J121" s="245"/>
      <c r="K121" s="246"/>
    </row>
    <row r="122" spans="1:11" s="2" customFormat="1" ht="32.25" customHeight="1" hidden="1">
      <c r="A122" s="242" t="s">
        <v>12</v>
      </c>
      <c r="B122" s="113" t="s">
        <v>51</v>
      </c>
      <c r="C122" s="4">
        <f aca="true" t="shared" si="48" ref="C122:C129">SUM(D122:K122)</f>
        <v>0</v>
      </c>
      <c r="D122" s="107"/>
      <c r="E122" s="107"/>
      <c r="F122" s="107"/>
      <c r="G122" s="107"/>
      <c r="H122" s="107"/>
      <c r="I122" s="107"/>
      <c r="J122" s="107"/>
      <c r="K122" s="107"/>
    </row>
    <row r="123" spans="1:11" s="2" customFormat="1" ht="32.25" customHeight="1" hidden="1">
      <c r="A123" s="243"/>
      <c r="B123" s="107" t="s">
        <v>53</v>
      </c>
      <c r="C123" s="4">
        <f t="shared" si="48"/>
        <v>0</v>
      </c>
      <c r="D123" s="107"/>
      <c r="E123" s="107"/>
      <c r="F123" s="107"/>
      <c r="G123" s="107"/>
      <c r="H123" s="107"/>
      <c r="I123" s="107"/>
      <c r="J123" s="107"/>
      <c r="K123" s="107"/>
    </row>
    <row r="124" spans="1:11" s="2" customFormat="1" ht="30" customHeight="1" hidden="1">
      <c r="A124" s="242" t="s">
        <v>13</v>
      </c>
      <c r="B124" s="113" t="s">
        <v>51</v>
      </c>
      <c r="C124" s="4">
        <f t="shared" si="48"/>
        <v>0</v>
      </c>
      <c r="D124" s="107"/>
      <c r="E124" s="107"/>
      <c r="F124" s="107"/>
      <c r="G124" s="107"/>
      <c r="H124" s="107"/>
      <c r="I124" s="107"/>
      <c r="J124" s="107"/>
      <c r="K124" s="107"/>
    </row>
    <row r="125" spans="1:11" s="2" customFormat="1" ht="30" customHeight="1" hidden="1">
      <c r="A125" s="243"/>
      <c r="B125" s="107" t="s">
        <v>53</v>
      </c>
      <c r="C125" s="4">
        <f t="shared" si="48"/>
        <v>0</v>
      </c>
      <c r="D125" s="107"/>
      <c r="E125" s="107"/>
      <c r="F125" s="107"/>
      <c r="G125" s="107"/>
      <c r="H125" s="107"/>
      <c r="I125" s="107"/>
      <c r="J125" s="107"/>
      <c r="K125" s="107"/>
    </row>
    <row r="126" spans="1:11" s="2" customFormat="1" ht="35.25" customHeight="1" hidden="1">
      <c r="A126" s="242" t="s">
        <v>14</v>
      </c>
      <c r="B126" s="113" t="s">
        <v>51</v>
      </c>
      <c r="C126" s="4">
        <f t="shared" si="48"/>
        <v>0</v>
      </c>
      <c r="D126" s="107"/>
      <c r="E126" s="107"/>
      <c r="F126" s="107"/>
      <c r="G126" s="107"/>
      <c r="H126" s="107"/>
      <c r="I126" s="107"/>
      <c r="J126" s="107"/>
      <c r="K126" s="107"/>
    </row>
    <row r="127" spans="1:11" s="2" customFormat="1" ht="35.25" customHeight="1" hidden="1">
      <c r="A127" s="243"/>
      <c r="B127" s="107" t="s">
        <v>53</v>
      </c>
      <c r="C127" s="4">
        <f t="shared" si="48"/>
        <v>0</v>
      </c>
      <c r="D127" s="107"/>
      <c r="E127" s="107"/>
      <c r="F127" s="107"/>
      <c r="G127" s="107"/>
      <c r="H127" s="107"/>
      <c r="I127" s="107"/>
      <c r="J127" s="107"/>
      <c r="K127" s="107"/>
    </row>
    <row r="128" spans="1:11" s="2" customFormat="1" ht="29.25" customHeight="1" hidden="1">
      <c r="A128" s="242" t="s">
        <v>15</v>
      </c>
      <c r="B128" s="113" t="s">
        <v>51</v>
      </c>
      <c r="C128" s="4">
        <f t="shared" si="48"/>
        <v>0</v>
      </c>
      <c r="D128" s="107"/>
      <c r="E128" s="107"/>
      <c r="F128" s="107"/>
      <c r="G128" s="107"/>
      <c r="H128" s="107"/>
      <c r="I128" s="107"/>
      <c r="J128" s="107"/>
      <c r="K128" s="107"/>
    </row>
    <row r="129" spans="1:11" s="2" customFormat="1" ht="29.25" customHeight="1" hidden="1">
      <c r="A129" s="243"/>
      <c r="B129" s="107" t="s">
        <v>53</v>
      </c>
      <c r="C129" s="4">
        <f t="shared" si="48"/>
        <v>0</v>
      </c>
      <c r="D129" s="107"/>
      <c r="E129" s="107"/>
      <c r="F129" s="107"/>
      <c r="G129" s="107"/>
      <c r="H129" s="107"/>
      <c r="I129" s="107"/>
      <c r="J129" s="107"/>
      <c r="K129" s="107"/>
    </row>
    <row r="130" spans="1:11" s="2" customFormat="1" ht="29.25" customHeight="1" hidden="1">
      <c r="A130" s="244" t="s">
        <v>16</v>
      </c>
      <c r="B130" s="245"/>
      <c r="C130" s="245"/>
      <c r="D130" s="245"/>
      <c r="E130" s="245"/>
      <c r="F130" s="245"/>
      <c r="G130" s="245"/>
      <c r="H130" s="245"/>
      <c r="I130" s="245"/>
      <c r="J130" s="245"/>
      <c r="K130" s="246"/>
    </row>
    <row r="131" spans="1:11" s="2" customFormat="1" ht="30" customHeight="1" hidden="1">
      <c r="A131" s="242" t="s">
        <v>17</v>
      </c>
      <c r="B131" s="113" t="s">
        <v>51</v>
      </c>
      <c r="C131" s="4">
        <f>SUM(D131:K131)</f>
        <v>0</v>
      </c>
      <c r="D131" s="107"/>
      <c r="E131" s="107"/>
      <c r="F131" s="107"/>
      <c r="G131" s="107"/>
      <c r="H131" s="107"/>
      <c r="I131" s="107"/>
      <c r="J131" s="107"/>
      <c r="K131" s="107"/>
    </row>
    <row r="132" spans="1:11" s="2" customFormat="1" ht="30" customHeight="1" hidden="1">
      <c r="A132" s="243"/>
      <c r="B132" s="107" t="s">
        <v>53</v>
      </c>
      <c r="C132" s="4">
        <f>SUM(D132:K132)</f>
        <v>0</v>
      </c>
      <c r="D132" s="107"/>
      <c r="E132" s="107"/>
      <c r="F132" s="107"/>
      <c r="G132" s="107"/>
      <c r="H132" s="107"/>
      <c r="I132" s="107"/>
      <c r="J132" s="107"/>
      <c r="K132" s="107"/>
    </row>
    <row r="133" spans="1:11" s="94" customFormat="1" ht="29.25" customHeight="1">
      <c r="A133" s="254" t="s">
        <v>22</v>
      </c>
      <c r="B133" s="113" t="s">
        <v>51</v>
      </c>
      <c r="C133" s="4">
        <f>SUM(D133:K133)</f>
        <v>0.56</v>
      </c>
      <c r="D133" s="113">
        <f aca="true" t="shared" si="49" ref="D133:K133">D134</f>
        <v>0.07</v>
      </c>
      <c r="E133" s="113">
        <f t="shared" si="49"/>
        <v>0.07</v>
      </c>
      <c r="F133" s="113">
        <f t="shared" si="49"/>
        <v>0.07</v>
      </c>
      <c r="G133" s="113">
        <f t="shared" si="49"/>
        <v>0.07</v>
      </c>
      <c r="H133" s="113">
        <f t="shared" si="49"/>
        <v>0.07</v>
      </c>
      <c r="I133" s="113">
        <f t="shared" si="49"/>
        <v>0.07</v>
      </c>
      <c r="J133" s="113">
        <f t="shared" si="49"/>
        <v>0.07</v>
      </c>
      <c r="K133" s="113">
        <f t="shared" si="49"/>
        <v>0.07</v>
      </c>
    </row>
    <row r="134" spans="1:11" s="94" customFormat="1" ht="37.5" customHeight="1">
      <c r="A134" s="255"/>
      <c r="B134" s="113" t="s">
        <v>101</v>
      </c>
      <c r="C134" s="4">
        <f>SUM(D134:K134)</f>
        <v>0.56</v>
      </c>
      <c r="D134" s="107">
        <f aca="true" t="shared" si="50" ref="D134:K134">D111+D113</f>
        <v>0.07</v>
      </c>
      <c r="E134" s="107">
        <f t="shared" si="50"/>
        <v>0.07</v>
      </c>
      <c r="F134" s="107">
        <f t="shared" si="50"/>
        <v>0.07</v>
      </c>
      <c r="G134" s="107">
        <f t="shared" si="50"/>
        <v>0.07</v>
      </c>
      <c r="H134" s="107">
        <f t="shared" si="50"/>
        <v>0.07</v>
      </c>
      <c r="I134" s="107">
        <f t="shared" si="50"/>
        <v>0.07</v>
      </c>
      <c r="J134" s="107">
        <f t="shared" si="50"/>
        <v>0.07</v>
      </c>
      <c r="K134" s="107">
        <f t="shared" si="50"/>
        <v>0.07</v>
      </c>
    </row>
    <row r="135" spans="1:11" s="2" customFormat="1" ht="29.25" customHeight="1">
      <c r="A135" s="251" t="s">
        <v>18</v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253"/>
    </row>
    <row r="136" spans="1:11" s="2" customFormat="1" ht="29.25" customHeight="1" hidden="1">
      <c r="A136" s="242" t="s">
        <v>85</v>
      </c>
      <c r="B136" s="96" t="s">
        <v>51</v>
      </c>
      <c r="C136" s="4">
        <f aca="true" t="shared" si="51" ref="C136:C145">SUM(D136:K136)</f>
        <v>0</v>
      </c>
      <c r="D136" s="108"/>
      <c r="E136" s="108"/>
      <c r="F136" s="108"/>
      <c r="G136" s="108"/>
      <c r="H136" s="108"/>
      <c r="I136" s="108"/>
      <c r="J136" s="108"/>
      <c r="K136" s="108"/>
    </row>
    <row r="137" spans="1:11" s="2" customFormat="1" ht="29.25" customHeight="1" hidden="1">
      <c r="A137" s="247"/>
      <c r="B137" s="108" t="s">
        <v>53</v>
      </c>
      <c r="C137" s="4">
        <f t="shared" si="51"/>
        <v>0</v>
      </c>
      <c r="D137" s="108"/>
      <c r="E137" s="108"/>
      <c r="F137" s="108"/>
      <c r="G137" s="108"/>
      <c r="H137" s="108"/>
      <c r="I137" s="108"/>
      <c r="J137" s="108"/>
      <c r="K137" s="108"/>
    </row>
    <row r="138" spans="1:11" s="2" customFormat="1" ht="29.25" customHeight="1" hidden="1">
      <c r="A138" s="242" t="s">
        <v>86</v>
      </c>
      <c r="B138" s="96" t="s">
        <v>51</v>
      </c>
      <c r="C138" s="4">
        <f t="shared" si="51"/>
        <v>0</v>
      </c>
      <c r="D138" s="108"/>
      <c r="E138" s="108"/>
      <c r="F138" s="108"/>
      <c r="G138" s="108"/>
      <c r="H138" s="108"/>
      <c r="I138" s="108"/>
      <c r="J138" s="108"/>
      <c r="K138" s="108"/>
    </row>
    <row r="139" spans="1:11" s="2" customFormat="1" ht="29.25" customHeight="1" hidden="1">
      <c r="A139" s="243"/>
      <c r="B139" s="108" t="s">
        <v>53</v>
      </c>
      <c r="C139" s="4">
        <f t="shared" si="51"/>
        <v>0</v>
      </c>
      <c r="D139" s="108"/>
      <c r="E139" s="108"/>
      <c r="F139" s="108"/>
      <c r="G139" s="108"/>
      <c r="H139" s="108"/>
      <c r="I139" s="108"/>
      <c r="J139" s="108"/>
      <c r="K139" s="108"/>
    </row>
    <row r="140" spans="1:11" s="2" customFormat="1" ht="29.25" customHeight="1">
      <c r="A140" s="242" t="s">
        <v>87</v>
      </c>
      <c r="B140" s="96" t="s">
        <v>51</v>
      </c>
      <c r="C140" s="4">
        <f t="shared" si="51"/>
        <v>14</v>
      </c>
      <c r="D140" s="108">
        <v>3.5</v>
      </c>
      <c r="E140" s="108">
        <f aca="true" t="shared" si="52" ref="E140:K140">E141</f>
        <v>0</v>
      </c>
      <c r="F140" s="108">
        <v>3.5</v>
      </c>
      <c r="G140" s="108">
        <f t="shared" si="52"/>
        <v>0</v>
      </c>
      <c r="H140" s="108">
        <v>3.5</v>
      </c>
      <c r="I140" s="108">
        <f t="shared" si="52"/>
        <v>0</v>
      </c>
      <c r="J140" s="108">
        <v>3.5</v>
      </c>
      <c r="K140" s="108">
        <f t="shared" si="52"/>
        <v>0</v>
      </c>
    </row>
    <row r="141" spans="1:11" s="2" customFormat="1" ht="36.75" customHeight="1">
      <c r="A141" s="248"/>
      <c r="B141" s="108" t="s">
        <v>101</v>
      </c>
      <c r="C141" s="4">
        <f t="shared" si="51"/>
        <v>14</v>
      </c>
      <c r="D141" s="108">
        <v>3.5</v>
      </c>
      <c r="E141" s="108">
        <v>0</v>
      </c>
      <c r="F141" s="108">
        <v>3.5</v>
      </c>
      <c r="G141" s="108">
        <v>0</v>
      </c>
      <c r="H141" s="108">
        <v>3.5</v>
      </c>
      <c r="I141" s="108">
        <v>0</v>
      </c>
      <c r="J141" s="108">
        <v>3.5</v>
      </c>
      <c r="K141" s="108">
        <v>0</v>
      </c>
    </row>
    <row r="142" spans="1:11" s="2" customFormat="1" ht="29.25" customHeight="1">
      <c r="A142" s="242" t="s">
        <v>88</v>
      </c>
      <c r="B142" s="96" t="s">
        <v>51</v>
      </c>
      <c r="C142" s="4">
        <f t="shared" si="51"/>
        <v>14</v>
      </c>
      <c r="D142" s="108">
        <f aca="true" t="shared" si="53" ref="D142:J142">SUM(D143:D143)</f>
        <v>0</v>
      </c>
      <c r="E142" s="108">
        <v>3.5</v>
      </c>
      <c r="F142" s="108">
        <f t="shared" si="53"/>
        <v>0</v>
      </c>
      <c r="G142" s="108">
        <v>3.5</v>
      </c>
      <c r="H142" s="108">
        <f t="shared" si="53"/>
        <v>0</v>
      </c>
      <c r="I142" s="108">
        <v>3.5</v>
      </c>
      <c r="J142" s="108">
        <f t="shared" si="53"/>
        <v>0</v>
      </c>
      <c r="K142" s="108">
        <v>3.5</v>
      </c>
    </row>
    <row r="143" spans="1:11" s="2" customFormat="1" ht="36.75" customHeight="1">
      <c r="A143" s="247"/>
      <c r="B143" s="108" t="s">
        <v>101</v>
      </c>
      <c r="C143" s="4">
        <f t="shared" si="51"/>
        <v>14</v>
      </c>
      <c r="D143" s="108">
        <v>0</v>
      </c>
      <c r="E143" s="108">
        <v>3.5</v>
      </c>
      <c r="F143" s="108">
        <v>0</v>
      </c>
      <c r="G143" s="108">
        <v>3.5</v>
      </c>
      <c r="H143" s="108">
        <v>0</v>
      </c>
      <c r="I143" s="108">
        <v>3.5</v>
      </c>
      <c r="J143" s="108">
        <v>0</v>
      </c>
      <c r="K143" s="108">
        <v>3.5</v>
      </c>
    </row>
    <row r="144" spans="1:11" s="2" customFormat="1" ht="29.25" customHeight="1">
      <c r="A144" s="249" t="s">
        <v>21</v>
      </c>
      <c r="B144" s="96" t="s">
        <v>51</v>
      </c>
      <c r="C144" s="4">
        <f t="shared" si="51"/>
        <v>28</v>
      </c>
      <c r="D144" s="96">
        <f aca="true" t="shared" si="54" ref="D144:K144">SUM(D145:D145)</f>
        <v>3.5</v>
      </c>
      <c r="E144" s="96">
        <f t="shared" si="54"/>
        <v>3.5</v>
      </c>
      <c r="F144" s="96">
        <f t="shared" si="54"/>
        <v>3.5</v>
      </c>
      <c r="G144" s="96">
        <f t="shared" si="54"/>
        <v>3.5</v>
      </c>
      <c r="H144" s="96">
        <f t="shared" si="54"/>
        <v>3.5</v>
      </c>
      <c r="I144" s="96">
        <f t="shared" si="54"/>
        <v>3.5</v>
      </c>
      <c r="J144" s="96">
        <f t="shared" si="54"/>
        <v>3.5</v>
      </c>
      <c r="K144" s="96">
        <f t="shared" si="54"/>
        <v>3.5</v>
      </c>
    </row>
    <row r="145" spans="1:11" s="2" customFormat="1" ht="39" customHeight="1">
      <c r="A145" s="250"/>
      <c r="B145" s="96" t="s">
        <v>101</v>
      </c>
      <c r="C145" s="4">
        <f t="shared" si="51"/>
        <v>28</v>
      </c>
      <c r="D145" s="108">
        <f aca="true" t="shared" si="55" ref="D145:K145">D141+D143</f>
        <v>3.5</v>
      </c>
      <c r="E145" s="108">
        <f t="shared" si="55"/>
        <v>3.5</v>
      </c>
      <c r="F145" s="108">
        <f t="shared" si="55"/>
        <v>3.5</v>
      </c>
      <c r="G145" s="108">
        <f t="shared" si="55"/>
        <v>3.5</v>
      </c>
      <c r="H145" s="108">
        <f t="shared" si="55"/>
        <v>3.5</v>
      </c>
      <c r="I145" s="108">
        <f t="shared" si="55"/>
        <v>3.5</v>
      </c>
      <c r="J145" s="108">
        <f t="shared" si="55"/>
        <v>3.5</v>
      </c>
      <c r="K145" s="108">
        <f t="shared" si="55"/>
        <v>3.5</v>
      </c>
    </row>
    <row r="146" spans="1:11" s="2" customFormat="1" ht="29.25" customHeight="1">
      <c r="A146" s="251" t="s">
        <v>23</v>
      </c>
      <c r="B146" s="252"/>
      <c r="C146" s="252"/>
      <c r="D146" s="252"/>
      <c r="E146" s="252"/>
      <c r="F146" s="252"/>
      <c r="G146" s="252"/>
      <c r="H146" s="252"/>
      <c r="I146" s="252"/>
      <c r="J146" s="252"/>
      <c r="K146" s="253"/>
    </row>
    <row r="147" spans="1:11" s="2" customFormat="1" ht="29.25" customHeight="1" hidden="1">
      <c r="A147" s="256" t="s">
        <v>83</v>
      </c>
      <c r="B147" s="257"/>
      <c r="C147" s="257"/>
      <c r="D147" s="257"/>
      <c r="E147" s="257"/>
      <c r="F147" s="257"/>
      <c r="G147" s="257"/>
      <c r="H147" s="257"/>
      <c r="I147" s="257"/>
      <c r="J147" s="257"/>
      <c r="K147" s="258"/>
    </row>
    <row r="148" spans="1:11" s="2" customFormat="1" ht="29.25" customHeight="1">
      <c r="A148" s="242" t="s">
        <v>24</v>
      </c>
      <c r="B148" s="96" t="s">
        <v>51</v>
      </c>
      <c r="C148" s="4">
        <f aca="true" t="shared" si="56" ref="C148:C153">SUM(D148:K148)</f>
        <v>0.56</v>
      </c>
      <c r="D148" s="108">
        <f aca="true" t="shared" si="57" ref="D148:K148">D149</f>
        <v>0.07</v>
      </c>
      <c r="E148" s="108">
        <f t="shared" si="57"/>
        <v>0.07</v>
      </c>
      <c r="F148" s="108">
        <f t="shared" si="57"/>
        <v>0.07</v>
      </c>
      <c r="G148" s="108">
        <f t="shared" si="57"/>
        <v>0.07</v>
      </c>
      <c r="H148" s="108">
        <f t="shared" si="57"/>
        <v>0.07</v>
      </c>
      <c r="I148" s="108">
        <f t="shared" si="57"/>
        <v>0.07</v>
      </c>
      <c r="J148" s="108">
        <f t="shared" si="57"/>
        <v>0.07</v>
      </c>
      <c r="K148" s="108">
        <f t="shared" si="57"/>
        <v>0.07</v>
      </c>
    </row>
    <row r="149" spans="1:11" s="2" customFormat="1" ht="36" customHeight="1">
      <c r="A149" s="243"/>
      <c r="B149" s="108" t="s">
        <v>101</v>
      </c>
      <c r="C149" s="4">
        <f t="shared" si="56"/>
        <v>0.56</v>
      </c>
      <c r="D149" s="108">
        <v>0.07</v>
      </c>
      <c r="E149" s="108">
        <v>0.07</v>
      </c>
      <c r="F149" s="108">
        <v>0.07</v>
      </c>
      <c r="G149" s="108">
        <v>0.07</v>
      </c>
      <c r="H149" s="108">
        <v>0.07</v>
      </c>
      <c r="I149" s="108">
        <v>0.07</v>
      </c>
      <c r="J149" s="108">
        <v>0.07</v>
      </c>
      <c r="K149" s="108">
        <v>0.07</v>
      </c>
    </row>
    <row r="150" spans="1:11" s="2" customFormat="1" ht="29.25" customHeight="1">
      <c r="A150" s="222" t="s">
        <v>82</v>
      </c>
      <c r="B150" s="96" t="s">
        <v>51</v>
      </c>
      <c r="C150" s="4">
        <f t="shared" si="56"/>
        <v>0.28</v>
      </c>
      <c r="D150" s="108">
        <f aca="true" t="shared" si="58" ref="D150:K150">D151</f>
        <v>0.035</v>
      </c>
      <c r="E150" s="108">
        <f t="shared" si="58"/>
        <v>0.035</v>
      </c>
      <c r="F150" s="108">
        <f t="shared" si="58"/>
        <v>0.035</v>
      </c>
      <c r="G150" s="108">
        <f t="shared" si="58"/>
        <v>0.035</v>
      </c>
      <c r="H150" s="108">
        <f t="shared" si="58"/>
        <v>0.035</v>
      </c>
      <c r="I150" s="108">
        <f t="shared" si="58"/>
        <v>0.035</v>
      </c>
      <c r="J150" s="108">
        <f t="shared" si="58"/>
        <v>0.035</v>
      </c>
      <c r="K150" s="108">
        <f t="shared" si="58"/>
        <v>0.035</v>
      </c>
    </row>
    <row r="151" spans="1:11" s="2" customFormat="1" ht="36" customHeight="1">
      <c r="A151" s="223"/>
      <c r="B151" s="108" t="s">
        <v>101</v>
      </c>
      <c r="C151" s="4">
        <f t="shared" si="56"/>
        <v>0.28</v>
      </c>
      <c r="D151" s="99">
        <v>0.035</v>
      </c>
      <c r="E151" s="99">
        <v>0.035</v>
      </c>
      <c r="F151" s="99">
        <v>0.035</v>
      </c>
      <c r="G151" s="99">
        <v>0.035</v>
      </c>
      <c r="H151" s="99">
        <v>0.035</v>
      </c>
      <c r="I151" s="99">
        <v>0.035</v>
      </c>
      <c r="J151" s="99">
        <v>0.035</v>
      </c>
      <c r="K151" s="99">
        <v>0.035</v>
      </c>
    </row>
    <row r="152" spans="1:11" s="2" customFormat="1" ht="29.25" customHeight="1">
      <c r="A152" s="249" t="s">
        <v>74</v>
      </c>
      <c r="B152" s="96" t="s">
        <v>51</v>
      </c>
      <c r="C152" s="4">
        <f t="shared" si="56"/>
        <v>0.84</v>
      </c>
      <c r="D152" s="113">
        <f>D153</f>
        <v>0.10500000000000001</v>
      </c>
      <c r="E152" s="113">
        <f aca="true" t="shared" si="59" ref="E152:K152">E153</f>
        <v>0.10500000000000001</v>
      </c>
      <c r="F152" s="113">
        <f t="shared" si="59"/>
        <v>0.10500000000000001</v>
      </c>
      <c r="G152" s="113">
        <f t="shared" si="59"/>
        <v>0.10500000000000001</v>
      </c>
      <c r="H152" s="113">
        <f t="shared" si="59"/>
        <v>0.10500000000000001</v>
      </c>
      <c r="I152" s="113">
        <f t="shared" si="59"/>
        <v>0.10500000000000001</v>
      </c>
      <c r="J152" s="113">
        <f t="shared" si="59"/>
        <v>0.10500000000000001</v>
      </c>
      <c r="K152" s="113">
        <f t="shared" si="59"/>
        <v>0.10500000000000001</v>
      </c>
    </row>
    <row r="153" spans="1:11" s="2" customFormat="1" ht="39.75" customHeight="1">
      <c r="A153" s="249"/>
      <c r="B153" s="96" t="s">
        <v>101</v>
      </c>
      <c r="C153" s="4">
        <f t="shared" si="56"/>
        <v>0.84</v>
      </c>
      <c r="D153" s="107">
        <f aca="true" t="shared" si="60" ref="D153:K153">D149+D151</f>
        <v>0.10500000000000001</v>
      </c>
      <c r="E153" s="107">
        <f t="shared" si="60"/>
        <v>0.10500000000000001</v>
      </c>
      <c r="F153" s="107">
        <f t="shared" si="60"/>
        <v>0.10500000000000001</v>
      </c>
      <c r="G153" s="107">
        <f t="shared" si="60"/>
        <v>0.10500000000000001</v>
      </c>
      <c r="H153" s="107">
        <f t="shared" si="60"/>
        <v>0.10500000000000001</v>
      </c>
      <c r="I153" s="107">
        <f t="shared" si="60"/>
        <v>0.10500000000000001</v>
      </c>
      <c r="J153" s="107">
        <f t="shared" si="60"/>
        <v>0.10500000000000001</v>
      </c>
      <c r="K153" s="107">
        <f t="shared" si="60"/>
        <v>0.10500000000000001</v>
      </c>
    </row>
    <row r="154" spans="1:11" s="46" customFormat="1" ht="29.25" customHeight="1">
      <c r="A154" s="251" t="s">
        <v>26</v>
      </c>
      <c r="B154" s="252"/>
      <c r="C154" s="252"/>
      <c r="D154" s="252"/>
      <c r="E154" s="252"/>
      <c r="F154" s="252"/>
      <c r="G154" s="252"/>
      <c r="H154" s="252"/>
      <c r="I154" s="252"/>
      <c r="J154" s="252"/>
      <c r="K154" s="253"/>
    </row>
    <row r="155" spans="1:11" s="2" customFormat="1" ht="54.75" customHeight="1" hidden="1">
      <c r="A155" s="242" t="s">
        <v>27</v>
      </c>
      <c r="B155" s="95" t="s">
        <v>51</v>
      </c>
      <c r="C155" s="4">
        <f aca="true" t="shared" si="61" ref="C155:C164">SUM(D155:K155)</f>
        <v>0</v>
      </c>
      <c r="D155" s="108">
        <f>D156</f>
        <v>0</v>
      </c>
      <c r="E155" s="108">
        <f aca="true" t="shared" si="62" ref="E155:K155">E156</f>
        <v>0</v>
      </c>
      <c r="F155" s="108">
        <f t="shared" si="62"/>
        <v>0</v>
      </c>
      <c r="G155" s="108">
        <f t="shared" si="62"/>
        <v>0</v>
      </c>
      <c r="H155" s="108">
        <f t="shared" si="62"/>
        <v>0</v>
      </c>
      <c r="I155" s="108">
        <f t="shared" si="62"/>
        <v>0</v>
      </c>
      <c r="J155" s="108">
        <f t="shared" si="62"/>
        <v>0</v>
      </c>
      <c r="K155" s="108">
        <f t="shared" si="62"/>
        <v>0</v>
      </c>
    </row>
    <row r="156" spans="1:11" s="2" customFormat="1" ht="24.75" customHeight="1" hidden="1">
      <c r="A156" s="243"/>
      <c r="B156" s="100" t="s">
        <v>69</v>
      </c>
      <c r="C156" s="4">
        <f t="shared" si="61"/>
        <v>0</v>
      </c>
      <c r="D156" s="108"/>
      <c r="E156" s="108"/>
      <c r="F156" s="108"/>
      <c r="G156" s="108"/>
      <c r="H156" s="108"/>
      <c r="I156" s="108"/>
      <c r="J156" s="108"/>
      <c r="K156" s="108"/>
    </row>
    <row r="157" spans="1:11" s="2" customFormat="1" ht="30.75" customHeight="1">
      <c r="A157" s="242" t="s">
        <v>157</v>
      </c>
      <c r="B157" s="95" t="s">
        <v>51</v>
      </c>
      <c r="C157" s="4">
        <f t="shared" si="61"/>
        <v>24.96</v>
      </c>
      <c r="D157" s="99">
        <f aca="true" t="shared" si="63" ref="D157:K157">SUM(D158:D159)</f>
        <v>3.1199999999999997</v>
      </c>
      <c r="E157" s="99">
        <f t="shared" si="63"/>
        <v>3.1199999999999997</v>
      </c>
      <c r="F157" s="99">
        <f t="shared" si="63"/>
        <v>3.1199999999999997</v>
      </c>
      <c r="G157" s="99">
        <f t="shared" si="63"/>
        <v>3.1199999999999997</v>
      </c>
      <c r="H157" s="99">
        <f t="shared" si="63"/>
        <v>3.1199999999999997</v>
      </c>
      <c r="I157" s="99">
        <f t="shared" si="63"/>
        <v>3.1199999999999997</v>
      </c>
      <c r="J157" s="99">
        <f t="shared" si="63"/>
        <v>3.1199999999999997</v>
      </c>
      <c r="K157" s="99">
        <f t="shared" si="63"/>
        <v>3.1199999999999997</v>
      </c>
    </row>
    <row r="158" spans="1:11" s="2" customFormat="1" ht="39.75" customHeight="1">
      <c r="A158" s="247"/>
      <c r="B158" s="100" t="s">
        <v>101</v>
      </c>
      <c r="C158" s="4">
        <f t="shared" si="61"/>
        <v>6.5600000000000005</v>
      </c>
      <c r="D158" s="17">
        <v>0.82</v>
      </c>
      <c r="E158" s="17">
        <v>0.82</v>
      </c>
      <c r="F158" s="17">
        <v>0.82</v>
      </c>
      <c r="G158" s="17">
        <v>0.82</v>
      </c>
      <c r="H158" s="17">
        <v>0.82</v>
      </c>
      <c r="I158" s="17">
        <v>0.82</v>
      </c>
      <c r="J158" s="17">
        <v>0.82</v>
      </c>
      <c r="K158" s="17">
        <v>0.82</v>
      </c>
    </row>
    <row r="159" spans="1:11" s="2" customFormat="1" ht="39.75" customHeight="1">
      <c r="A159" s="247"/>
      <c r="B159" s="100" t="s">
        <v>56</v>
      </c>
      <c r="C159" s="4">
        <f t="shared" si="61"/>
        <v>18.400000000000002</v>
      </c>
      <c r="D159" s="17">
        <v>2.3</v>
      </c>
      <c r="E159" s="17">
        <v>2.3</v>
      </c>
      <c r="F159" s="17">
        <v>2.3</v>
      </c>
      <c r="G159" s="17">
        <v>2.3</v>
      </c>
      <c r="H159" s="17">
        <v>2.3</v>
      </c>
      <c r="I159" s="17">
        <v>2.3</v>
      </c>
      <c r="J159" s="17">
        <v>2.3</v>
      </c>
      <c r="K159" s="17">
        <v>2.3</v>
      </c>
    </row>
    <row r="160" spans="1:11" s="2" customFormat="1" ht="24.75" customHeight="1" hidden="1">
      <c r="A160" s="248"/>
      <c r="B160" s="100" t="s">
        <v>68</v>
      </c>
      <c r="C160" s="4">
        <f t="shared" si="61"/>
        <v>0</v>
      </c>
      <c r="D160" s="108"/>
      <c r="E160" s="108"/>
      <c r="F160" s="108"/>
      <c r="G160" s="108"/>
      <c r="H160" s="108"/>
      <c r="I160" s="108"/>
      <c r="J160" s="108"/>
      <c r="K160" s="108"/>
    </row>
    <row r="161" spans="1:11" s="2" customFormat="1" ht="29.25" customHeight="1" hidden="1">
      <c r="A161" s="260" t="s">
        <v>6</v>
      </c>
      <c r="B161" s="95" t="s">
        <v>51</v>
      </c>
      <c r="C161" s="4">
        <f t="shared" si="61"/>
        <v>0</v>
      </c>
      <c r="D161" s="108">
        <f>D162+D163+D164</f>
        <v>0</v>
      </c>
      <c r="E161" s="108">
        <f aca="true" t="shared" si="64" ref="E161:K161">E162+E163+E164</f>
        <v>0</v>
      </c>
      <c r="F161" s="108">
        <f t="shared" si="64"/>
        <v>0</v>
      </c>
      <c r="G161" s="108">
        <f t="shared" si="64"/>
        <v>0</v>
      </c>
      <c r="H161" s="108">
        <f t="shared" si="64"/>
        <v>0</v>
      </c>
      <c r="I161" s="108">
        <f t="shared" si="64"/>
        <v>0</v>
      </c>
      <c r="J161" s="108">
        <f t="shared" si="64"/>
        <v>0</v>
      </c>
      <c r="K161" s="108">
        <f t="shared" si="64"/>
        <v>0</v>
      </c>
    </row>
    <row r="162" spans="1:11" s="2" customFormat="1" ht="29.25" customHeight="1" hidden="1">
      <c r="A162" s="261"/>
      <c r="B162" s="95" t="s">
        <v>53</v>
      </c>
      <c r="C162" s="4">
        <f t="shared" si="61"/>
        <v>0</v>
      </c>
      <c r="D162" s="108"/>
      <c r="E162" s="108"/>
      <c r="F162" s="108"/>
      <c r="G162" s="108"/>
      <c r="H162" s="108"/>
      <c r="I162" s="108"/>
      <c r="J162" s="108"/>
      <c r="K162" s="108"/>
    </row>
    <row r="163" spans="1:11" s="2" customFormat="1" ht="29.25" customHeight="1" hidden="1">
      <c r="A163" s="261"/>
      <c r="B163" s="95" t="s">
        <v>69</v>
      </c>
      <c r="C163" s="4">
        <f t="shared" si="61"/>
        <v>0</v>
      </c>
      <c r="D163" s="108">
        <f>D156</f>
        <v>0</v>
      </c>
      <c r="E163" s="108">
        <f aca="true" t="shared" si="65" ref="E163:K163">E156</f>
        <v>0</v>
      </c>
      <c r="F163" s="108">
        <f t="shared" si="65"/>
        <v>0</v>
      </c>
      <c r="G163" s="108">
        <f t="shared" si="65"/>
        <v>0</v>
      </c>
      <c r="H163" s="108">
        <f t="shared" si="65"/>
        <v>0</v>
      </c>
      <c r="I163" s="108">
        <f t="shared" si="65"/>
        <v>0</v>
      </c>
      <c r="J163" s="108">
        <f t="shared" si="65"/>
        <v>0</v>
      </c>
      <c r="K163" s="108">
        <f t="shared" si="65"/>
        <v>0</v>
      </c>
    </row>
    <row r="164" spans="1:11" s="2" customFormat="1" ht="33.75" customHeight="1" hidden="1">
      <c r="A164" s="262"/>
      <c r="B164" s="95" t="s">
        <v>68</v>
      </c>
      <c r="C164" s="4">
        <f t="shared" si="61"/>
        <v>0</v>
      </c>
      <c r="D164" s="108">
        <f>D160</f>
        <v>0</v>
      </c>
      <c r="E164" s="108">
        <f aca="true" t="shared" si="66" ref="E164:K164">E160</f>
        <v>0</v>
      </c>
      <c r="F164" s="108">
        <f t="shared" si="66"/>
        <v>0</v>
      </c>
      <c r="G164" s="108">
        <f t="shared" si="66"/>
        <v>0</v>
      </c>
      <c r="H164" s="108">
        <f t="shared" si="66"/>
        <v>0</v>
      </c>
      <c r="I164" s="108">
        <f t="shared" si="66"/>
        <v>0</v>
      </c>
      <c r="J164" s="108">
        <f t="shared" si="66"/>
        <v>0</v>
      </c>
      <c r="K164" s="108">
        <f t="shared" si="66"/>
        <v>0</v>
      </c>
    </row>
    <row r="165" spans="1:11" s="2" customFormat="1" ht="29.25" customHeight="1" hidden="1">
      <c r="A165" s="256" t="s">
        <v>28</v>
      </c>
      <c r="B165" s="257"/>
      <c r="C165" s="257"/>
      <c r="D165" s="257"/>
      <c r="E165" s="257"/>
      <c r="F165" s="257"/>
      <c r="G165" s="257"/>
      <c r="H165" s="257"/>
      <c r="I165" s="257"/>
      <c r="J165" s="257"/>
      <c r="K165" s="258"/>
    </row>
    <row r="166" spans="1:11" s="2" customFormat="1" ht="46.5" customHeight="1">
      <c r="A166" s="242" t="s">
        <v>162</v>
      </c>
      <c r="B166" s="95" t="s">
        <v>51</v>
      </c>
      <c r="C166" s="4">
        <f aca="true" t="shared" si="67" ref="C166:C173">SUM(D166:K166)</f>
        <v>2.3200000000000003</v>
      </c>
      <c r="D166" s="99">
        <f aca="true" t="shared" si="68" ref="D166:K166">SUM(D167:D168)</f>
        <v>0.29000000000000004</v>
      </c>
      <c r="E166" s="99">
        <f t="shared" si="68"/>
        <v>0.29000000000000004</v>
      </c>
      <c r="F166" s="99">
        <f t="shared" si="68"/>
        <v>0.29000000000000004</v>
      </c>
      <c r="G166" s="99">
        <f t="shared" si="68"/>
        <v>0.29000000000000004</v>
      </c>
      <c r="H166" s="99">
        <f t="shared" si="68"/>
        <v>0.29000000000000004</v>
      </c>
      <c r="I166" s="99">
        <f t="shared" si="68"/>
        <v>0.29000000000000004</v>
      </c>
      <c r="J166" s="99">
        <f t="shared" si="68"/>
        <v>0.29000000000000004</v>
      </c>
      <c r="K166" s="99">
        <f t="shared" si="68"/>
        <v>0.29000000000000004</v>
      </c>
    </row>
    <row r="167" spans="1:11" s="2" customFormat="1" ht="41.25" customHeight="1">
      <c r="A167" s="247"/>
      <c r="B167" s="100" t="s">
        <v>101</v>
      </c>
      <c r="C167" s="4">
        <f t="shared" si="67"/>
        <v>0.48</v>
      </c>
      <c r="D167" s="17">
        <v>0.06</v>
      </c>
      <c r="E167" s="17">
        <v>0.06</v>
      </c>
      <c r="F167" s="17">
        <v>0.06</v>
      </c>
      <c r="G167" s="17">
        <v>0.06</v>
      </c>
      <c r="H167" s="17">
        <v>0.06</v>
      </c>
      <c r="I167" s="17">
        <v>0.06</v>
      </c>
      <c r="J167" s="17">
        <v>0.06</v>
      </c>
      <c r="K167" s="17">
        <v>0.06</v>
      </c>
    </row>
    <row r="168" spans="1:11" s="2" customFormat="1" ht="41.25" customHeight="1">
      <c r="A168" s="243"/>
      <c r="B168" s="100" t="s">
        <v>75</v>
      </c>
      <c r="C168" s="4">
        <f t="shared" si="67"/>
        <v>1.84</v>
      </c>
      <c r="D168" s="17">
        <v>0.23</v>
      </c>
      <c r="E168" s="17">
        <v>0.23</v>
      </c>
      <c r="F168" s="17">
        <v>0.23</v>
      </c>
      <c r="G168" s="17">
        <v>0.23</v>
      </c>
      <c r="H168" s="17">
        <v>0.23</v>
      </c>
      <c r="I168" s="17">
        <v>0.23</v>
      </c>
      <c r="J168" s="17">
        <v>0.23</v>
      </c>
      <c r="K168" s="17">
        <v>0.23</v>
      </c>
    </row>
    <row r="169" spans="1:11" s="2" customFormat="1" ht="35.25" customHeight="1">
      <c r="A169" s="242" t="s">
        <v>30</v>
      </c>
      <c r="B169" s="95" t="s">
        <v>51</v>
      </c>
      <c r="C169" s="4">
        <f t="shared" si="67"/>
        <v>0.16799999999999998</v>
      </c>
      <c r="D169" s="99">
        <f aca="true" t="shared" si="69" ref="D169:K169">D170</f>
        <v>0.021</v>
      </c>
      <c r="E169" s="99">
        <f t="shared" si="69"/>
        <v>0.021</v>
      </c>
      <c r="F169" s="99">
        <f t="shared" si="69"/>
        <v>0.021</v>
      </c>
      <c r="G169" s="99">
        <f t="shared" si="69"/>
        <v>0.021</v>
      </c>
      <c r="H169" s="99">
        <f t="shared" si="69"/>
        <v>0.021</v>
      </c>
      <c r="I169" s="99">
        <f t="shared" si="69"/>
        <v>0.021</v>
      </c>
      <c r="J169" s="99">
        <f t="shared" si="69"/>
        <v>0.021</v>
      </c>
      <c r="K169" s="99">
        <f t="shared" si="69"/>
        <v>0.021</v>
      </c>
    </row>
    <row r="170" spans="1:11" s="2" customFormat="1" ht="48" customHeight="1">
      <c r="A170" s="243"/>
      <c r="B170" s="95" t="s">
        <v>101</v>
      </c>
      <c r="C170" s="4">
        <f t="shared" si="67"/>
        <v>0.16799999999999998</v>
      </c>
      <c r="D170" s="17">
        <v>0.021</v>
      </c>
      <c r="E170" s="17">
        <v>0.021</v>
      </c>
      <c r="F170" s="17">
        <v>0.021</v>
      </c>
      <c r="G170" s="17">
        <v>0.021</v>
      </c>
      <c r="H170" s="17">
        <v>0.021</v>
      </c>
      <c r="I170" s="17">
        <v>0.021</v>
      </c>
      <c r="J170" s="17">
        <v>0.021</v>
      </c>
      <c r="K170" s="17">
        <v>0.021</v>
      </c>
    </row>
    <row r="171" spans="1:11" s="2" customFormat="1" ht="29.25" customHeight="1" hidden="1">
      <c r="A171" s="260" t="s">
        <v>6</v>
      </c>
      <c r="B171" s="95" t="s">
        <v>51</v>
      </c>
      <c r="C171" s="4">
        <f t="shared" si="67"/>
        <v>0</v>
      </c>
      <c r="D171" s="108">
        <f aca="true" t="shared" si="70" ref="D171:K171">D172+D173</f>
        <v>0</v>
      </c>
      <c r="E171" s="108">
        <f t="shared" si="70"/>
        <v>0</v>
      </c>
      <c r="F171" s="108">
        <f t="shared" si="70"/>
        <v>0</v>
      </c>
      <c r="G171" s="108">
        <f t="shared" si="70"/>
        <v>0</v>
      </c>
      <c r="H171" s="108">
        <f t="shared" si="70"/>
        <v>0</v>
      </c>
      <c r="I171" s="108">
        <f t="shared" si="70"/>
        <v>0</v>
      </c>
      <c r="J171" s="108">
        <f t="shared" si="70"/>
        <v>0</v>
      </c>
      <c r="K171" s="108">
        <f t="shared" si="70"/>
        <v>0</v>
      </c>
    </row>
    <row r="172" spans="1:11" s="2" customFormat="1" ht="29.25" customHeight="1" hidden="1">
      <c r="A172" s="261"/>
      <c r="B172" s="95" t="s">
        <v>69</v>
      </c>
      <c r="C172" s="4">
        <f t="shared" si="67"/>
        <v>0</v>
      </c>
      <c r="D172" s="108"/>
      <c r="E172" s="108"/>
      <c r="F172" s="108"/>
      <c r="G172" s="108"/>
      <c r="H172" s="108"/>
      <c r="I172" s="108"/>
      <c r="J172" s="108"/>
      <c r="K172" s="108"/>
    </row>
    <row r="173" spans="1:11" s="2" customFormat="1" ht="29.25" customHeight="1" hidden="1">
      <c r="A173" s="262"/>
      <c r="B173" s="95" t="s">
        <v>53</v>
      </c>
      <c r="C173" s="4">
        <f t="shared" si="67"/>
        <v>0</v>
      </c>
      <c r="D173" s="108"/>
      <c r="E173" s="108"/>
      <c r="F173" s="108"/>
      <c r="G173" s="108"/>
      <c r="H173" s="108"/>
      <c r="I173" s="108"/>
      <c r="J173" s="108"/>
      <c r="K173" s="108"/>
    </row>
    <row r="174" spans="1:11" s="2" customFormat="1" ht="42" customHeight="1" hidden="1">
      <c r="A174" s="256" t="s">
        <v>29</v>
      </c>
      <c r="B174" s="257"/>
      <c r="C174" s="257"/>
      <c r="D174" s="257"/>
      <c r="E174" s="257"/>
      <c r="F174" s="257"/>
      <c r="G174" s="257"/>
      <c r="H174" s="257"/>
      <c r="I174" s="257"/>
      <c r="J174" s="257"/>
      <c r="K174" s="258"/>
    </row>
    <row r="175" spans="1:11" s="2" customFormat="1" ht="60" customHeight="1">
      <c r="A175" s="242" t="s">
        <v>96</v>
      </c>
      <c r="B175" s="95" t="s">
        <v>51</v>
      </c>
      <c r="C175" s="4">
        <f>SUM(D175:K175)</f>
        <v>0.032</v>
      </c>
      <c r="D175" s="108">
        <f>D176</f>
        <v>0.004</v>
      </c>
      <c r="E175" s="108">
        <f aca="true" t="shared" si="71" ref="E175:K175">E176</f>
        <v>0.004</v>
      </c>
      <c r="F175" s="108">
        <f t="shared" si="71"/>
        <v>0.004</v>
      </c>
      <c r="G175" s="108">
        <f t="shared" si="71"/>
        <v>0.004</v>
      </c>
      <c r="H175" s="108">
        <f t="shared" si="71"/>
        <v>0.004</v>
      </c>
      <c r="I175" s="108">
        <f t="shared" si="71"/>
        <v>0.004</v>
      </c>
      <c r="J175" s="108">
        <f t="shared" si="71"/>
        <v>0.004</v>
      </c>
      <c r="K175" s="108">
        <f t="shared" si="71"/>
        <v>0.004</v>
      </c>
    </row>
    <row r="176" spans="1:11" s="2" customFormat="1" ht="37.5" customHeight="1">
      <c r="A176" s="243"/>
      <c r="B176" s="100" t="s">
        <v>101</v>
      </c>
      <c r="C176" s="4">
        <f>SUM(D176:K176)</f>
        <v>0.032</v>
      </c>
      <c r="D176" s="99">
        <v>0.004</v>
      </c>
      <c r="E176" s="99">
        <v>0.004</v>
      </c>
      <c r="F176" s="99">
        <v>0.004</v>
      </c>
      <c r="G176" s="99">
        <v>0.004</v>
      </c>
      <c r="H176" s="99">
        <v>0.004</v>
      </c>
      <c r="I176" s="99">
        <v>0.004</v>
      </c>
      <c r="J176" s="99">
        <v>0.004</v>
      </c>
      <c r="K176" s="99">
        <v>0.004</v>
      </c>
    </row>
    <row r="177" spans="1:11" s="2" customFormat="1" ht="29.25" customHeight="1" hidden="1">
      <c r="A177" s="260" t="s">
        <v>6</v>
      </c>
      <c r="B177" s="95" t="s">
        <v>51</v>
      </c>
      <c r="C177" s="4">
        <f>SUM(D177:K177)</f>
        <v>0</v>
      </c>
      <c r="D177" s="108">
        <f>D178+D179</f>
        <v>0</v>
      </c>
      <c r="E177" s="108">
        <f aca="true" t="shared" si="72" ref="E177:K177">E178+E179</f>
        <v>0</v>
      </c>
      <c r="F177" s="108">
        <f t="shared" si="72"/>
        <v>0</v>
      </c>
      <c r="G177" s="108">
        <f t="shared" si="72"/>
        <v>0</v>
      </c>
      <c r="H177" s="108">
        <f t="shared" si="72"/>
        <v>0</v>
      </c>
      <c r="I177" s="108">
        <f t="shared" si="72"/>
        <v>0</v>
      </c>
      <c r="J177" s="108">
        <f t="shared" si="72"/>
        <v>0</v>
      </c>
      <c r="K177" s="108">
        <f t="shared" si="72"/>
        <v>0</v>
      </c>
    </row>
    <row r="178" spans="1:11" s="2" customFormat="1" ht="22.5" customHeight="1" hidden="1">
      <c r="A178" s="261"/>
      <c r="B178" s="95" t="s">
        <v>53</v>
      </c>
      <c r="C178" s="4">
        <f>SUM(D178:K178)</f>
        <v>0</v>
      </c>
      <c r="D178" s="108"/>
      <c r="E178" s="108"/>
      <c r="F178" s="108"/>
      <c r="G178" s="108"/>
      <c r="H178" s="108"/>
      <c r="I178" s="108"/>
      <c r="J178" s="108"/>
      <c r="K178" s="108"/>
    </row>
    <row r="179" spans="1:11" s="2" customFormat="1" ht="22.5" customHeight="1" hidden="1">
      <c r="A179" s="262"/>
      <c r="B179" s="95" t="s">
        <v>70</v>
      </c>
      <c r="C179" s="4">
        <f>SUM(D179:K179)</f>
        <v>0</v>
      </c>
      <c r="D179" s="108"/>
      <c r="E179" s="108"/>
      <c r="F179" s="108"/>
      <c r="G179" s="108"/>
      <c r="H179" s="108"/>
      <c r="I179" s="108"/>
      <c r="J179" s="108"/>
      <c r="K179" s="108"/>
    </row>
    <row r="180" spans="1:11" s="2" customFormat="1" ht="29.25" customHeight="1" hidden="1">
      <c r="A180" s="256" t="s">
        <v>30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8"/>
    </row>
    <row r="181" spans="1:11" s="2" customFormat="1" ht="38.25" customHeight="1" hidden="1">
      <c r="A181" s="242" t="s">
        <v>84</v>
      </c>
      <c r="B181" s="95" t="s">
        <v>51</v>
      </c>
      <c r="C181" s="4">
        <f aca="true" t="shared" si="73" ref="C181:C188">SUM(D181:K181)</f>
        <v>0</v>
      </c>
      <c r="D181" s="108">
        <f>D182</f>
        <v>0</v>
      </c>
      <c r="E181" s="108">
        <f aca="true" t="shared" si="74" ref="E181:K181">E182</f>
        <v>0</v>
      </c>
      <c r="F181" s="108">
        <f t="shared" si="74"/>
        <v>0</v>
      </c>
      <c r="G181" s="108">
        <f t="shared" si="74"/>
        <v>0</v>
      </c>
      <c r="H181" s="108">
        <f t="shared" si="74"/>
        <v>0</v>
      </c>
      <c r="I181" s="108">
        <f t="shared" si="74"/>
        <v>0</v>
      </c>
      <c r="J181" s="108">
        <f t="shared" si="74"/>
        <v>0</v>
      </c>
      <c r="K181" s="108">
        <f t="shared" si="74"/>
        <v>0</v>
      </c>
    </row>
    <row r="182" spans="1:11" s="2" customFormat="1" ht="39" customHeight="1" hidden="1">
      <c r="A182" s="243"/>
      <c r="B182" s="100" t="s">
        <v>101</v>
      </c>
      <c r="C182" s="4">
        <f t="shared" si="73"/>
        <v>0</v>
      </c>
      <c r="D182" s="108"/>
      <c r="E182" s="108"/>
      <c r="F182" s="108"/>
      <c r="G182" s="108"/>
      <c r="H182" s="108"/>
      <c r="I182" s="108"/>
      <c r="J182" s="108"/>
      <c r="K182" s="108"/>
    </row>
    <row r="183" spans="1:11" s="2" customFormat="1" ht="29.25" customHeight="1" hidden="1">
      <c r="A183" s="260" t="s">
        <v>6</v>
      </c>
      <c r="B183" s="95" t="s">
        <v>51</v>
      </c>
      <c r="C183" s="4">
        <f t="shared" si="73"/>
        <v>0</v>
      </c>
      <c r="D183" s="108">
        <f aca="true" t="shared" si="75" ref="D183:K183">D184</f>
        <v>0</v>
      </c>
      <c r="E183" s="108">
        <f t="shared" si="75"/>
        <v>0</v>
      </c>
      <c r="F183" s="108">
        <f t="shared" si="75"/>
        <v>0</v>
      </c>
      <c r="G183" s="108">
        <f t="shared" si="75"/>
        <v>0</v>
      </c>
      <c r="H183" s="108">
        <f t="shared" si="75"/>
        <v>0</v>
      </c>
      <c r="I183" s="108">
        <f t="shared" si="75"/>
        <v>0</v>
      </c>
      <c r="J183" s="108">
        <f t="shared" si="75"/>
        <v>0</v>
      </c>
      <c r="K183" s="108">
        <f t="shared" si="75"/>
        <v>0</v>
      </c>
    </row>
    <row r="184" spans="1:11" s="2" customFormat="1" ht="21" customHeight="1" hidden="1">
      <c r="A184" s="262"/>
      <c r="B184" s="95" t="s">
        <v>53</v>
      </c>
      <c r="C184" s="4">
        <f t="shared" si="73"/>
        <v>0</v>
      </c>
      <c r="D184" s="108"/>
      <c r="E184" s="108"/>
      <c r="F184" s="108"/>
      <c r="G184" s="108"/>
      <c r="H184" s="108"/>
      <c r="I184" s="108"/>
      <c r="J184" s="108"/>
      <c r="K184" s="108"/>
    </row>
    <row r="185" spans="1:11" s="2" customFormat="1" ht="29.25" customHeight="1">
      <c r="A185" s="260" t="s">
        <v>31</v>
      </c>
      <c r="B185" s="95" t="s">
        <v>51</v>
      </c>
      <c r="C185" s="4">
        <f t="shared" si="73"/>
        <v>27.479999999999993</v>
      </c>
      <c r="D185" s="113">
        <f aca="true" t="shared" si="76" ref="D185:K185">D186+D187+D188</f>
        <v>3.4349999999999996</v>
      </c>
      <c r="E185" s="113">
        <f t="shared" si="76"/>
        <v>3.4349999999999996</v>
      </c>
      <c r="F185" s="113">
        <f t="shared" si="76"/>
        <v>3.4349999999999996</v>
      </c>
      <c r="G185" s="113">
        <f t="shared" si="76"/>
        <v>3.4349999999999996</v>
      </c>
      <c r="H185" s="113">
        <f t="shared" si="76"/>
        <v>3.4349999999999996</v>
      </c>
      <c r="I185" s="113">
        <f t="shared" si="76"/>
        <v>3.4349999999999996</v>
      </c>
      <c r="J185" s="113">
        <f t="shared" si="76"/>
        <v>3.4349999999999996</v>
      </c>
      <c r="K185" s="113">
        <f t="shared" si="76"/>
        <v>3.4349999999999996</v>
      </c>
    </row>
    <row r="186" spans="1:11" s="2" customFormat="1" ht="39" customHeight="1">
      <c r="A186" s="290"/>
      <c r="B186" s="95" t="s">
        <v>101</v>
      </c>
      <c r="C186" s="4">
        <f t="shared" si="73"/>
        <v>7.24</v>
      </c>
      <c r="D186" s="107">
        <f aca="true" t="shared" si="77" ref="D186:K186">D158+D167+D170+D176</f>
        <v>0.9049999999999999</v>
      </c>
      <c r="E186" s="107">
        <f t="shared" si="77"/>
        <v>0.9049999999999999</v>
      </c>
      <c r="F186" s="107">
        <f t="shared" si="77"/>
        <v>0.9049999999999999</v>
      </c>
      <c r="G186" s="107">
        <f t="shared" si="77"/>
        <v>0.9049999999999999</v>
      </c>
      <c r="H186" s="107">
        <f t="shared" si="77"/>
        <v>0.9049999999999999</v>
      </c>
      <c r="I186" s="107">
        <f t="shared" si="77"/>
        <v>0.9049999999999999</v>
      </c>
      <c r="J186" s="107">
        <f t="shared" si="77"/>
        <v>0.9049999999999999</v>
      </c>
      <c r="K186" s="107">
        <f t="shared" si="77"/>
        <v>0.9049999999999999</v>
      </c>
    </row>
    <row r="187" spans="1:11" s="2" customFormat="1" ht="34.5" customHeight="1">
      <c r="A187" s="290"/>
      <c r="B187" s="95" t="s">
        <v>56</v>
      </c>
      <c r="C187" s="4">
        <f t="shared" si="73"/>
        <v>18.400000000000002</v>
      </c>
      <c r="D187" s="107">
        <f aca="true" t="shared" si="78" ref="D187:K187">D159</f>
        <v>2.3</v>
      </c>
      <c r="E187" s="107">
        <f t="shared" si="78"/>
        <v>2.3</v>
      </c>
      <c r="F187" s="107">
        <f t="shared" si="78"/>
        <v>2.3</v>
      </c>
      <c r="G187" s="107">
        <f t="shared" si="78"/>
        <v>2.3</v>
      </c>
      <c r="H187" s="107">
        <f t="shared" si="78"/>
        <v>2.3</v>
      </c>
      <c r="I187" s="107">
        <f t="shared" si="78"/>
        <v>2.3</v>
      </c>
      <c r="J187" s="107">
        <f t="shared" si="78"/>
        <v>2.3</v>
      </c>
      <c r="K187" s="107">
        <f t="shared" si="78"/>
        <v>2.3</v>
      </c>
    </row>
    <row r="188" spans="1:11" s="2" customFormat="1" ht="36.75" customHeight="1">
      <c r="A188" s="248"/>
      <c r="B188" s="95" t="s">
        <v>70</v>
      </c>
      <c r="C188" s="4">
        <f t="shared" si="73"/>
        <v>1.84</v>
      </c>
      <c r="D188" s="107">
        <f aca="true" t="shared" si="79" ref="D188:K188">D168</f>
        <v>0.23</v>
      </c>
      <c r="E188" s="107">
        <f t="shared" si="79"/>
        <v>0.23</v>
      </c>
      <c r="F188" s="107">
        <f t="shared" si="79"/>
        <v>0.23</v>
      </c>
      <c r="G188" s="107">
        <f t="shared" si="79"/>
        <v>0.23</v>
      </c>
      <c r="H188" s="107">
        <f t="shared" si="79"/>
        <v>0.23</v>
      </c>
      <c r="I188" s="107">
        <f t="shared" si="79"/>
        <v>0.23</v>
      </c>
      <c r="J188" s="107">
        <f t="shared" si="79"/>
        <v>0.23</v>
      </c>
      <c r="K188" s="107">
        <f t="shared" si="79"/>
        <v>0.23</v>
      </c>
    </row>
    <row r="189" spans="1:11" s="2" customFormat="1" ht="29.25" customHeight="1">
      <c r="A189" s="251" t="s">
        <v>33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3"/>
    </row>
    <row r="190" spans="1:11" s="2" customFormat="1" ht="22.5" customHeight="1">
      <c r="A190" s="288" t="s">
        <v>158</v>
      </c>
      <c r="B190" s="120" t="s">
        <v>51</v>
      </c>
      <c r="C190" s="4">
        <f aca="true" t="shared" si="80" ref="C190:C201">SUM(D190:K190)</f>
        <v>12.499999999999998</v>
      </c>
      <c r="D190" s="112">
        <f aca="true" t="shared" si="81" ref="D190:K190">SUM(D191:D192)</f>
        <v>1.45</v>
      </c>
      <c r="E190" s="112">
        <f t="shared" si="81"/>
        <v>1.45</v>
      </c>
      <c r="F190" s="112">
        <f t="shared" si="81"/>
        <v>1.6</v>
      </c>
      <c r="G190" s="112">
        <f t="shared" si="81"/>
        <v>1.6</v>
      </c>
      <c r="H190" s="112">
        <f t="shared" si="81"/>
        <v>1.6</v>
      </c>
      <c r="I190" s="112">
        <f t="shared" si="81"/>
        <v>1.6</v>
      </c>
      <c r="J190" s="112">
        <f t="shared" si="81"/>
        <v>1.6</v>
      </c>
      <c r="K190" s="112">
        <f t="shared" si="81"/>
        <v>1.6</v>
      </c>
    </row>
    <row r="191" spans="1:11" s="2" customFormat="1" ht="33" customHeight="1">
      <c r="A191" s="296"/>
      <c r="B191" s="121" t="s">
        <v>101</v>
      </c>
      <c r="C191" s="4">
        <f t="shared" si="80"/>
        <v>7.9</v>
      </c>
      <c r="D191" s="122">
        <v>0.95</v>
      </c>
      <c r="E191" s="122">
        <v>0.95</v>
      </c>
      <c r="F191" s="105">
        <v>1</v>
      </c>
      <c r="G191" s="105">
        <v>1</v>
      </c>
      <c r="H191" s="105">
        <v>1</v>
      </c>
      <c r="I191" s="105">
        <v>1</v>
      </c>
      <c r="J191" s="105">
        <v>1</v>
      </c>
      <c r="K191" s="105">
        <v>1</v>
      </c>
    </row>
    <row r="192" spans="1:11" s="2" customFormat="1" ht="21.75" customHeight="1">
      <c r="A192" s="289"/>
      <c r="B192" s="121" t="s">
        <v>63</v>
      </c>
      <c r="C192" s="4">
        <f t="shared" si="80"/>
        <v>4.6</v>
      </c>
      <c r="D192" s="122">
        <v>0.5</v>
      </c>
      <c r="E192" s="122">
        <v>0.5</v>
      </c>
      <c r="F192" s="107">
        <v>0.6</v>
      </c>
      <c r="G192" s="107">
        <v>0.6</v>
      </c>
      <c r="H192" s="107">
        <v>0.6</v>
      </c>
      <c r="I192" s="107">
        <v>0.6</v>
      </c>
      <c r="J192" s="107">
        <v>0.6</v>
      </c>
      <c r="K192" s="107">
        <v>0.6</v>
      </c>
    </row>
    <row r="193" spans="1:11" s="2" customFormat="1" ht="22.5" customHeight="1">
      <c r="A193" s="288" t="s">
        <v>64</v>
      </c>
      <c r="B193" s="120" t="s">
        <v>51</v>
      </c>
      <c r="C193" s="4">
        <f t="shared" si="80"/>
        <v>15</v>
      </c>
      <c r="D193" s="112">
        <f aca="true" t="shared" si="82" ref="D193:K193">D194</f>
        <v>15</v>
      </c>
      <c r="E193" s="112">
        <f t="shared" si="82"/>
        <v>0</v>
      </c>
      <c r="F193" s="112">
        <f t="shared" si="82"/>
        <v>0</v>
      </c>
      <c r="G193" s="112">
        <f t="shared" si="82"/>
        <v>0</v>
      </c>
      <c r="H193" s="112">
        <f t="shared" si="82"/>
        <v>0</v>
      </c>
      <c r="I193" s="112">
        <f t="shared" si="82"/>
        <v>0</v>
      </c>
      <c r="J193" s="112">
        <f t="shared" si="82"/>
        <v>0</v>
      </c>
      <c r="K193" s="112">
        <f t="shared" si="82"/>
        <v>0</v>
      </c>
    </row>
    <row r="194" spans="1:11" s="2" customFormat="1" ht="21.75" customHeight="1">
      <c r="A194" s="289"/>
      <c r="B194" s="123" t="s">
        <v>63</v>
      </c>
      <c r="C194" s="4">
        <f t="shared" si="80"/>
        <v>15</v>
      </c>
      <c r="D194" s="122">
        <v>15</v>
      </c>
      <c r="E194" s="105">
        <v>0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</row>
    <row r="195" spans="1:11" s="2" customFormat="1" ht="29.25" customHeight="1">
      <c r="A195" s="288" t="s">
        <v>65</v>
      </c>
      <c r="B195" s="120" t="s">
        <v>51</v>
      </c>
      <c r="C195" s="4">
        <f t="shared" si="80"/>
        <v>100</v>
      </c>
      <c r="D195" s="118">
        <f>D196</f>
        <v>0</v>
      </c>
      <c r="E195" s="118">
        <f>E196</f>
        <v>25</v>
      </c>
      <c r="F195" s="118">
        <f>F196</f>
        <v>25</v>
      </c>
      <c r="G195" s="118">
        <f>G196</f>
        <v>50</v>
      </c>
      <c r="H195" s="118">
        <f>H196</f>
        <v>0</v>
      </c>
      <c r="I195" s="118">
        <f>I196</f>
        <v>0</v>
      </c>
      <c r="J195" s="118">
        <f>J196</f>
        <v>0</v>
      </c>
      <c r="K195" s="118">
        <f>K196</f>
        <v>0</v>
      </c>
    </row>
    <row r="196" spans="1:11" s="2" customFormat="1" ht="29.25" customHeight="1">
      <c r="A196" s="289"/>
      <c r="B196" s="123" t="s">
        <v>63</v>
      </c>
      <c r="C196" s="4">
        <f t="shared" si="80"/>
        <v>100</v>
      </c>
      <c r="D196" s="2">
        <v>0</v>
      </c>
      <c r="E196" s="105">
        <v>25</v>
      </c>
      <c r="F196" s="105">
        <v>25</v>
      </c>
      <c r="G196" s="105">
        <v>50</v>
      </c>
      <c r="H196" s="105">
        <v>0</v>
      </c>
      <c r="I196" s="105">
        <v>0</v>
      </c>
      <c r="J196" s="105">
        <v>0</v>
      </c>
      <c r="K196" s="105">
        <v>0</v>
      </c>
    </row>
    <row r="197" spans="1:11" s="2" customFormat="1" ht="29.25" customHeight="1">
      <c r="A197" s="288" t="s">
        <v>66</v>
      </c>
      <c r="B197" s="120" t="s">
        <v>51</v>
      </c>
      <c r="C197" s="4">
        <f t="shared" si="80"/>
        <v>150</v>
      </c>
      <c r="D197" s="118">
        <f aca="true" t="shared" si="83" ref="D197:K197">D198</f>
        <v>0</v>
      </c>
      <c r="E197" s="118">
        <f t="shared" si="83"/>
        <v>0</v>
      </c>
      <c r="F197" s="118">
        <f t="shared" si="83"/>
        <v>0</v>
      </c>
      <c r="G197" s="118">
        <f t="shared" si="83"/>
        <v>0</v>
      </c>
      <c r="H197" s="118">
        <f t="shared" si="83"/>
        <v>37.5</v>
      </c>
      <c r="I197" s="118">
        <f t="shared" si="83"/>
        <v>37.5</v>
      </c>
      <c r="J197" s="118">
        <f t="shared" si="83"/>
        <v>75</v>
      </c>
      <c r="K197" s="118">
        <f t="shared" si="83"/>
        <v>0</v>
      </c>
    </row>
    <row r="198" spans="1:11" s="2" customFormat="1" ht="29.25" customHeight="1">
      <c r="A198" s="289"/>
      <c r="B198" s="123" t="s">
        <v>63</v>
      </c>
      <c r="C198" s="4">
        <f t="shared" si="80"/>
        <v>150</v>
      </c>
      <c r="D198" s="105">
        <v>0</v>
      </c>
      <c r="E198" s="105">
        <v>0</v>
      </c>
      <c r="F198" s="105">
        <v>0</v>
      </c>
      <c r="G198" s="105">
        <v>0</v>
      </c>
      <c r="H198" s="105">
        <v>37.5</v>
      </c>
      <c r="I198" s="105">
        <v>37.5</v>
      </c>
      <c r="J198" s="105">
        <v>75</v>
      </c>
      <c r="K198" s="105">
        <v>0</v>
      </c>
    </row>
    <row r="199" spans="1:11" s="2" customFormat="1" ht="37.5" customHeight="1">
      <c r="A199" s="229" t="s">
        <v>114</v>
      </c>
      <c r="B199" s="120" t="s">
        <v>51</v>
      </c>
      <c r="C199" s="4">
        <f t="shared" si="80"/>
        <v>277.5</v>
      </c>
      <c r="D199" s="118">
        <f aca="true" t="shared" si="84" ref="D199:K199">SUM(D200:D201)</f>
        <v>16.45</v>
      </c>
      <c r="E199" s="118">
        <f t="shared" si="84"/>
        <v>26.45</v>
      </c>
      <c r="F199" s="118">
        <f t="shared" si="84"/>
        <v>26.6</v>
      </c>
      <c r="G199" s="118">
        <f t="shared" si="84"/>
        <v>51.6</v>
      </c>
      <c r="H199" s="118">
        <f t="shared" si="84"/>
        <v>39.1</v>
      </c>
      <c r="I199" s="118">
        <f t="shared" si="84"/>
        <v>39.1</v>
      </c>
      <c r="J199" s="118">
        <f t="shared" si="84"/>
        <v>76.6</v>
      </c>
      <c r="K199" s="118">
        <f t="shared" si="84"/>
        <v>1.6</v>
      </c>
    </row>
    <row r="200" spans="1:11" s="2" customFormat="1" ht="37.5" customHeight="1">
      <c r="A200" s="230"/>
      <c r="B200" s="120" t="s">
        <v>101</v>
      </c>
      <c r="C200" s="4">
        <f t="shared" si="80"/>
        <v>7.9</v>
      </c>
      <c r="D200" s="105">
        <f aca="true" t="shared" si="85" ref="D200:K200">D191</f>
        <v>0.95</v>
      </c>
      <c r="E200" s="105">
        <f t="shared" si="85"/>
        <v>0.95</v>
      </c>
      <c r="F200" s="105">
        <f t="shared" si="85"/>
        <v>1</v>
      </c>
      <c r="G200" s="105">
        <f t="shared" si="85"/>
        <v>1</v>
      </c>
      <c r="H200" s="105">
        <f t="shared" si="85"/>
        <v>1</v>
      </c>
      <c r="I200" s="105">
        <f t="shared" si="85"/>
        <v>1</v>
      </c>
      <c r="J200" s="105">
        <f t="shared" si="85"/>
        <v>1</v>
      </c>
      <c r="K200" s="105">
        <f t="shared" si="85"/>
        <v>1</v>
      </c>
    </row>
    <row r="201" spans="1:11" s="2" customFormat="1" ht="29.25" customHeight="1">
      <c r="A201" s="231"/>
      <c r="B201" s="120" t="s">
        <v>63</v>
      </c>
      <c r="C201" s="4">
        <f t="shared" si="80"/>
        <v>269.6</v>
      </c>
      <c r="D201" s="105">
        <f>D192+D194+D196+D198</f>
        <v>15.5</v>
      </c>
      <c r="E201" s="105">
        <f aca="true" t="shared" si="86" ref="E201:K201">E192+E194+E196+E198</f>
        <v>25.5</v>
      </c>
      <c r="F201" s="105">
        <f t="shared" si="86"/>
        <v>25.6</v>
      </c>
      <c r="G201" s="105">
        <f t="shared" si="86"/>
        <v>50.6</v>
      </c>
      <c r="H201" s="105">
        <f t="shared" si="86"/>
        <v>38.1</v>
      </c>
      <c r="I201" s="105">
        <f t="shared" si="86"/>
        <v>38.1</v>
      </c>
      <c r="J201" s="105">
        <f t="shared" si="86"/>
        <v>75.6</v>
      </c>
      <c r="K201" s="105">
        <f t="shared" si="86"/>
        <v>0.6</v>
      </c>
    </row>
    <row r="202" spans="1:11" s="2" customFormat="1" ht="29.25" customHeight="1">
      <c r="A202" s="251" t="s">
        <v>34</v>
      </c>
      <c r="B202" s="252"/>
      <c r="C202" s="252"/>
      <c r="D202" s="252"/>
      <c r="E202" s="252"/>
      <c r="F202" s="252"/>
      <c r="G202" s="252"/>
      <c r="H202" s="252"/>
      <c r="I202" s="252"/>
      <c r="J202" s="252"/>
      <c r="K202" s="253"/>
    </row>
    <row r="203" spans="1:11" s="2" customFormat="1" ht="30" customHeight="1">
      <c r="A203" s="242" t="s">
        <v>35</v>
      </c>
      <c r="B203" s="95" t="s">
        <v>51</v>
      </c>
      <c r="C203" s="4">
        <f aca="true" t="shared" si="87" ref="C203:C230">SUM(D203:K203)</f>
        <v>0.39999999999999997</v>
      </c>
      <c r="D203" s="122">
        <f>D204</f>
        <v>0.05</v>
      </c>
      <c r="E203" s="122">
        <f aca="true" t="shared" si="88" ref="E203:K203">E204</f>
        <v>0.05</v>
      </c>
      <c r="F203" s="122">
        <f t="shared" si="88"/>
        <v>0.05</v>
      </c>
      <c r="G203" s="122">
        <f t="shared" si="88"/>
        <v>0.05</v>
      </c>
      <c r="H203" s="122">
        <f t="shared" si="88"/>
        <v>0.05</v>
      </c>
      <c r="I203" s="122">
        <f t="shared" si="88"/>
        <v>0.05</v>
      </c>
      <c r="J203" s="122">
        <f t="shared" si="88"/>
        <v>0.05</v>
      </c>
      <c r="K203" s="122">
        <f t="shared" si="88"/>
        <v>0.05</v>
      </c>
    </row>
    <row r="204" spans="1:11" s="2" customFormat="1" ht="37.5" customHeight="1">
      <c r="A204" s="243"/>
      <c r="B204" s="100" t="s">
        <v>78</v>
      </c>
      <c r="C204" s="4">
        <f t="shared" si="87"/>
        <v>0.39999999999999997</v>
      </c>
      <c r="D204" s="122">
        <v>0.05</v>
      </c>
      <c r="E204" s="122">
        <v>0.05</v>
      </c>
      <c r="F204" s="122">
        <v>0.05</v>
      </c>
      <c r="G204" s="122">
        <v>0.05</v>
      </c>
      <c r="H204" s="122">
        <v>0.05</v>
      </c>
      <c r="I204" s="122">
        <v>0.05</v>
      </c>
      <c r="J204" s="122">
        <v>0.05</v>
      </c>
      <c r="K204" s="122">
        <v>0.05</v>
      </c>
    </row>
    <row r="205" spans="1:11" s="2" customFormat="1" ht="19.5" customHeight="1">
      <c r="A205" s="242" t="s">
        <v>36</v>
      </c>
      <c r="B205" s="95" t="s">
        <v>51</v>
      </c>
      <c r="C205" s="4">
        <f t="shared" si="87"/>
        <v>1.7899999999999998</v>
      </c>
      <c r="D205" s="122">
        <f>D206</f>
        <v>0.25</v>
      </c>
      <c r="E205" s="122">
        <f aca="true" t="shared" si="89" ref="E205:K205">E206</f>
        <v>0.25</v>
      </c>
      <c r="F205" s="122">
        <f t="shared" si="89"/>
        <v>0.23</v>
      </c>
      <c r="G205" s="122">
        <f t="shared" si="89"/>
        <v>0.23</v>
      </c>
      <c r="H205" s="122">
        <f t="shared" si="89"/>
        <v>0.23</v>
      </c>
      <c r="I205" s="122">
        <f t="shared" si="89"/>
        <v>0.2</v>
      </c>
      <c r="J205" s="122">
        <f t="shared" si="89"/>
        <v>0.2</v>
      </c>
      <c r="K205" s="122">
        <f t="shared" si="89"/>
        <v>0.2</v>
      </c>
    </row>
    <row r="206" spans="1:11" s="2" customFormat="1" ht="38.25" customHeight="1">
      <c r="A206" s="243"/>
      <c r="B206" s="100" t="s">
        <v>78</v>
      </c>
      <c r="C206" s="4">
        <f t="shared" si="87"/>
        <v>1.7899999999999998</v>
      </c>
      <c r="D206" s="122">
        <v>0.25</v>
      </c>
      <c r="E206" s="122">
        <v>0.25</v>
      </c>
      <c r="F206" s="122">
        <v>0.23</v>
      </c>
      <c r="G206" s="122">
        <v>0.23</v>
      </c>
      <c r="H206" s="122">
        <v>0.23</v>
      </c>
      <c r="I206" s="122">
        <v>0.2</v>
      </c>
      <c r="J206" s="122">
        <v>0.2</v>
      </c>
      <c r="K206" s="122">
        <v>0.2</v>
      </c>
    </row>
    <row r="207" spans="1:11" s="2" customFormat="1" ht="28.5" customHeight="1">
      <c r="A207" s="242" t="s">
        <v>37</v>
      </c>
      <c r="B207" s="95" t="s">
        <v>51</v>
      </c>
      <c r="C207" s="4">
        <f t="shared" si="87"/>
        <v>2.6499999999999995</v>
      </c>
      <c r="D207" s="122">
        <f>D208</f>
        <v>0.35</v>
      </c>
      <c r="E207" s="122">
        <f aca="true" t="shared" si="90" ref="E207:K207">E208</f>
        <v>0.35</v>
      </c>
      <c r="F207" s="122">
        <f t="shared" si="90"/>
        <v>0.35</v>
      </c>
      <c r="G207" s="122">
        <f t="shared" si="90"/>
        <v>0.35</v>
      </c>
      <c r="H207" s="122">
        <f t="shared" si="90"/>
        <v>0.35</v>
      </c>
      <c r="I207" s="122">
        <f t="shared" si="90"/>
        <v>0.3</v>
      </c>
      <c r="J207" s="122">
        <f t="shared" si="90"/>
        <v>0.3</v>
      </c>
      <c r="K207" s="122">
        <f t="shared" si="90"/>
        <v>0.3</v>
      </c>
    </row>
    <row r="208" spans="1:11" s="2" customFormat="1" ht="36.75" customHeight="1">
      <c r="A208" s="243"/>
      <c r="B208" s="100" t="s">
        <v>78</v>
      </c>
      <c r="C208" s="4">
        <f t="shared" si="87"/>
        <v>2.6499999999999995</v>
      </c>
      <c r="D208" s="122">
        <v>0.35</v>
      </c>
      <c r="E208" s="122">
        <v>0.35</v>
      </c>
      <c r="F208" s="122">
        <v>0.35</v>
      </c>
      <c r="G208" s="122">
        <v>0.35</v>
      </c>
      <c r="H208" s="122">
        <v>0.35</v>
      </c>
      <c r="I208" s="122">
        <v>0.3</v>
      </c>
      <c r="J208" s="122">
        <v>0.3</v>
      </c>
      <c r="K208" s="122">
        <v>0.3</v>
      </c>
    </row>
    <row r="209" spans="1:11" s="2" customFormat="1" ht="38.25" customHeight="1">
      <c r="A209" s="242" t="s">
        <v>38</v>
      </c>
      <c r="B209" s="95" t="s">
        <v>51</v>
      </c>
      <c r="C209" s="4">
        <f t="shared" si="87"/>
        <v>1.4499999999999997</v>
      </c>
      <c r="D209" s="122">
        <f>D210</f>
        <v>0.25</v>
      </c>
      <c r="E209" s="122">
        <f aca="true" t="shared" si="91" ref="E209:K209">E210</f>
        <v>0.2</v>
      </c>
      <c r="F209" s="122">
        <f t="shared" si="91"/>
        <v>0.2</v>
      </c>
      <c r="G209" s="122">
        <f t="shared" si="91"/>
        <v>0.2</v>
      </c>
      <c r="H209" s="122">
        <f t="shared" si="91"/>
        <v>0.15</v>
      </c>
      <c r="I209" s="122">
        <f t="shared" si="91"/>
        <v>0.15</v>
      </c>
      <c r="J209" s="122">
        <f t="shared" si="91"/>
        <v>0.15</v>
      </c>
      <c r="K209" s="122">
        <f t="shared" si="91"/>
        <v>0.15</v>
      </c>
    </row>
    <row r="210" spans="1:11" s="2" customFormat="1" ht="32.25" customHeight="1">
      <c r="A210" s="243"/>
      <c r="B210" s="100" t="s">
        <v>78</v>
      </c>
      <c r="C210" s="4">
        <f t="shared" si="87"/>
        <v>1.4499999999999997</v>
      </c>
      <c r="D210" s="122">
        <v>0.25</v>
      </c>
      <c r="E210" s="122">
        <v>0.2</v>
      </c>
      <c r="F210" s="122">
        <v>0.2</v>
      </c>
      <c r="G210" s="122">
        <v>0.2</v>
      </c>
      <c r="H210" s="122">
        <v>0.15</v>
      </c>
      <c r="I210" s="122">
        <v>0.15</v>
      </c>
      <c r="J210" s="122">
        <v>0.15</v>
      </c>
      <c r="K210" s="122">
        <v>0.15</v>
      </c>
    </row>
    <row r="211" spans="1:11" s="2" customFormat="1" ht="42.75" customHeight="1">
      <c r="A211" s="242" t="s">
        <v>39</v>
      </c>
      <c r="B211" s="95" t="s">
        <v>51</v>
      </c>
      <c r="C211" s="4">
        <f t="shared" si="87"/>
        <v>0.49</v>
      </c>
      <c r="D211" s="122">
        <f>D212</f>
        <v>0.08</v>
      </c>
      <c r="E211" s="122">
        <f aca="true" t="shared" si="92" ref="E211:K211">E212</f>
        <v>0.08</v>
      </c>
      <c r="F211" s="122">
        <f t="shared" si="92"/>
        <v>0.06</v>
      </c>
      <c r="G211" s="122">
        <f t="shared" si="92"/>
        <v>0.06</v>
      </c>
      <c r="H211" s="122">
        <f t="shared" si="92"/>
        <v>0.06</v>
      </c>
      <c r="I211" s="122">
        <f t="shared" si="92"/>
        <v>0.05</v>
      </c>
      <c r="J211" s="122">
        <f t="shared" si="92"/>
        <v>0.05</v>
      </c>
      <c r="K211" s="122">
        <f t="shared" si="92"/>
        <v>0.05</v>
      </c>
    </row>
    <row r="212" spans="1:11" s="2" customFormat="1" ht="42" customHeight="1">
      <c r="A212" s="243"/>
      <c r="B212" s="100" t="s">
        <v>78</v>
      </c>
      <c r="C212" s="4">
        <f t="shared" si="87"/>
        <v>0.49</v>
      </c>
      <c r="D212" s="122">
        <v>0.08</v>
      </c>
      <c r="E212" s="122">
        <v>0.08</v>
      </c>
      <c r="F212" s="122">
        <v>0.06</v>
      </c>
      <c r="G212" s="122">
        <v>0.06</v>
      </c>
      <c r="H212" s="122">
        <v>0.06</v>
      </c>
      <c r="I212" s="122">
        <v>0.05</v>
      </c>
      <c r="J212" s="122">
        <v>0.05</v>
      </c>
      <c r="K212" s="122">
        <v>0.05</v>
      </c>
    </row>
    <row r="213" spans="1:11" s="2" customFormat="1" ht="30" customHeight="1">
      <c r="A213" s="242" t="s">
        <v>40</v>
      </c>
      <c r="B213" s="95" t="s">
        <v>51</v>
      </c>
      <c r="C213" s="4">
        <f t="shared" si="87"/>
        <v>12.7</v>
      </c>
      <c r="D213" s="122">
        <f>D214</f>
        <v>1.7</v>
      </c>
      <c r="E213" s="122">
        <f aca="true" t="shared" si="93" ref="E213:K213">E214</f>
        <v>1.7</v>
      </c>
      <c r="F213" s="122">
        <f t="shared" si="93"/>
        <v>1.6</v>
      </c>
      <c r="G213" s="122">
        <f t="shared" si="93"/>
        <v>1.6</v>
      </c>
      <c r="H213" s="122">
        <f t="shared" si="93"/>
        <v>1.6</v>
      </c>
      <c r="I213" s="122">
        <f t="shared" si="93"/>
        <v>1.5</v>
      </c>
      <c r="J213" s="122">
        <f t="shared" si="93"/>
        <v>1.5</v>
      </c>
      <c r="K213" s="122">
        <f t="shared" si="93"/>
        <v>1.5</v>
      </c>
    </row>
    <row r="214" spans="1:11" s="2" customFormat="1" ht="36" customHeight="1">
      <c r="A214" s="243"/>
      <c r="B214" s="100" t="s">
        <v>78</v>
      </c>
      <c r="C214" s="4">
        <f t="shared" si="87"/>
        <v>12.7</v>
      </c>
      <c r="D214" s="122">
        <v>1.7</v>
      </c>
      <c r="E214" s="122">
        <v>1.7</v>
      </c>
      <c r="F214" s="122">
        <v>1.6</v>
      </c>
      <c r="G214" s="122">
        <v>1.6</v>
      </c>
      <c r="H214" s="122">
        <v>1.6</v>
      </c>
      <c r="I214" s="122">
        <v>1.5</v>
      </c>
      <c r="J214" s="122">
        <v>1.5</v>
      </c>
      <c r="K214" s="122">
        <v>1.5</v>
      </c>
    </row>
    <row r="215" spans="1:11" s="2" customFormat="1" ht="19.5" customHeight="1">
      <c r="A215" s="242" t="s">
        <v>41</v>
      </c>
      <c r="B215" s="95" t="s">
        <v>51</v>
      </c>
      <c r="C215" s="4">
        <f t="shared" si="87"/>
        <v>0.39999999999999997</v>
      </c>
      <c r="D215" s="122">
        <f>D216</f>
        <v>0.05</v>
      </c>
      <c r="E215" s="122">
        <f aca="true" t="shared" si="94" ref="E215:K215">E216</f>
        <v>0.05</v>
      </c>
      <c r="F215" s="122">
        <f t="shared" si="94"/>
        <v>0.05</v>
      </c>
      <c r="G215" s="122">
        <f t="shared" si="94"/>
        <v>0.05</v>
      </c>
      <c r="H215" s="122">
        <f t="shared" si="94"/>
        <v>0.05</v>
      </c>
      <c r="I215" s="122">
        <f t="shared" si="94"/>
        <v>0.05</v>
      </c>
      <c r="J215" s="122">
        <f t="shared" si="94"/>
        <v>0.05</v>
      </c>
      <c r="K215" s="122">
        <f t="shared" si="94"/>
        <v>0.05</v>
      </c>
    </row>
    <row r="216" spans="1:11" s="2" customFormat="1" ht="39.75" customHeight="1">
      <c r="A216" s="243"/>
      <c r="B216" s="100" t="s">
        <v>78</v>
      </c>
      <c r="C216" s="4">
        <f t="shared" si="87"/>
        <v>0.39999999999999997</v>
      </c>
      <c r="D216" s="122">
        <v>0.05</v>
      </c>
      <c r="E216" s="122">
        <v>0.05</v>
      </c>
      <c r="F216" s="122">
        <v>0.05</v>
      </c>
      <c r="G216" s="122">
        <v>0.05</v>
      </c>
      <c r="H216" s="122">
        <v>0.05</v>
      </c>
      <c r="I216" s="122">
        <v>0.05</v>
      </c>
      <c r="J216" s="122">
        <v>0.05</v>
      </c>
      <c r="K216" s="122">
        <v>0.05</v>
      </c>
    </row>
    <row r="217" spans="1:11" s="2" customFormat="1" ht="30" customHeight="1">
      <c r="A217" s="242" t="s">
        <v>42</v>
      </c>
      <c r="B217" s="95" t="s">
        <v>51</v>
      </c>
      <c r="C217" s="4">
        <f t="shared" si="87"/>
        <v>0.10499999999999998</v>
      </c>
      <c r="D217" s="122">
        <f>D218</f>
        <v>0.015</v>
      </c>
      <c r="E217" s="122">
        <f aca="true" t="shared" si="95" ref="E217:K217">E218</f>
        <v>0.015</v>
      </c>
      <c r="F217" s="122">
        <f t="shared" si="95"/>
        <v>0.015</v>
      </c>
      <c r="G217" s="122">
        <f t="shared" si="95"/>
        <v>0.015</v>
      </c>
      <c r="H217" s="122">
        <f t="shared" si="95"/>
        <v>0.015</v>
      </c>
      <c r="I217" s="122">
        <f t="shared" si="95"/>
        <v>0.01</v>
      </c>
      <c r="J217" s="122">
        <f t="shared" si="95"/>
        <v>0.01</v>
      </c>
      <c r="K217" s="122">
        <f t="shared" si="95"/>
        <v>0.01</v>
      </c>
    </row>
    <row r="218" spans="1:11" s="2" customFormat="1" ht="30" customHeight="1">
      <c r="A218" s="243"/>
      <c r="B218" s="100" t="s">
        <v>78</v>
      </c>
      <c r="C218" s="4">
        <f t="shared" si="87"/>
        <v>0.10499999999999998</v>
      </c>
      <c r="D218" s="122">
        <v>0.015</v>
      </c>
      <c r="E218" s="122">
        <v>0.015</v>
      </c>
      <c r="F218" s="122">
        <v>0.015</v>
      </c>
      <c r="G218" s="122">
        <v>0.015</v>
      </c>
      <c r="H218" s="122">
        <v>0.015</v>
      </c>
      <c r="I218" s="122">
        <v>0.01</v>
      </c>
      <c r="J218" s="122">
        <v>0.01</v>
      </c>
      <c r="K218" s="122">
        <v>0.01</v>
      </c>
    </row>
    <row r="219" spans="1:11" s="2" customFormat="1" ht="34.5" customHeight="1">
      <c r="A219" s="242" t="s">
        <v>43</v>
      </c>
      <c r="B219" s="95" t="s">
        <v>71</v>
      </c>
      <c r="C219" s="4">
        <f t="shared" si="87"/>
        <v>0.44999999999999996</v>
      </c>
      <c r="D219" s="122">
        <f>D220</f>
        <v>0.06</v>
      </c>
      <c r="E219" s="122">
        <f aca="true" t="shared" si="96" ref="E219:K219">E220</f>
        <v>0.06</v>
      </c>
      <c r="F219" s="122">
        <f t="shared" si="96"/>
        <v>0.06</v>
      </c>
      <c r="G219" s="122">
        <f t="shared" si="96"/>
        <v>0.06</v>
      </c>
      <c r="H219" s="122">
        <f t="shared" si="96"/>
        <v>0.06</v>
      </c>
      <c r="I219" s="122">
        <f t="shared" si="96"/>
        <v>0.05</v>
      </c>
      <c r="J219" s="122">
        <f t="shared" si="96"/>
        <v>0.05</v>
      </c>
      <c r="K219" s="122">
        <f t="shared" si="96"/>
        <v>0.05</v>
      </c>
    </row>
    <row r="220" spans="1:11" s="2" customFormat="1" ht="34.5" customHeight="1">
      <c r="A220" s="243"/>
      <c r="B220" s="100" t="s">
        <v>78</v>
      </c>
      <c r="C220" s="4">
        <f t="shared" si="87"/>
        <v>0.44999999999999996</v>
      </c>
      <c r="D220" s="122">
        <v>0.06</v>
      </c>
      <c r="E220" s="122">
        <v>0.06</v>
      </c>
      <c r="F220" s="122">
        <v>0.06</v>
      </c>
      <c r="G220" s="122">
        <v>0.06</v>
      </c>
      <c r="H220" s="122">
        <v>0.06</v>
      </c>
      <c r="I220" s="122">
        <v>0.05</v>
      </c>
      <c r="J220" s="122">
        <v>0.05</v>
      </c>
      <c r="K220" s="122">
        <v>0.05</v>
      </c>
    </row>
    <row r="221" spans="1:11" s="2" customFormat="1" ht="36.75" customHeight="1">
      <c r="A221" s="242" t="s">
        <v>44</v>
      </c>
      <c r="B221" s="95" t="s">
        <v>51</v>
      </c>
      <c r="C221" s="4">
        <f t="shared" si="87"/>
        <v>0.28</v>
      </c>
      <c r="D221" s="122">
        <f>D222</f>
        <v>0.05</v>
      </c>
      <c r="E221" s="122">
        <f aca="true" t="shared" si="97" ref="E221:K221">E222</f>
        <v>0.04</v>
      </c>
      <c r="F221" s="122">
        <f t="shared" si="97"/>
        <v>0.04</v>
      </c>
      <c r="G221" s="122">
        <f t="shared" si="97"/>
        <v>0.04</v>
      </c>
      <c r="H221" s="122">
        <f t="shared" si="97"/>
        <v>0.03</v>
      </c>
      <c r="I221" s="122">
        <f t="shared" si="97"/>
        <v>0.03</v>
      </c>
      <c r="J221" s="122">
        <f t="shared" si="97"/>
        <v>0.03</v>
      </c>
      <c r="K221" s="122">
        <f t="shared" si="97"/>
        <v>0.02</v>
      </c>
    </row>
    <row r="222" spans="1:11" s="2" customFormat="1" ht="42" customHeight="1">
      <c r="A222" s="243"/>
      <c r="B222" s="100" t="s">
        <v>78</v>
      </c>
      <c r="C222" s="4">
        <f t="shared" si="87"/>
        <v>0.28</v>
      </c>
      <c r="D222" s="122">
        <v>0.05</v>
      </c>
      <c r="E222" s="122">
        <v>0.04</v>
      </c>
      <c r="F222" s="122">
        <v>0.04</v>
      </c>
      <c r="G222" s="122">
        <v>0.04</v>
      </c>
      <c r="H222" s="122">
        <v>0.03</v>
      </c>
      <c r="I222" s="122">
        <v>0.03</v>
      </c>
      <c r="J222" s="122">
        <v>0.03</v>
      </c>
      <c r="K222" s="122">
        <v>0.02</v>
      </c>
    </row>
    <row r="223" spans="1:11" s="2" customFormat="1" ht="19.5" customHeight="1">
      <c r="A223" s="242" t="s">
        <v>45</v>
      </c>
      <c r="B223" s="95" t="s">
        <v>51</v>
      </c>
      <c r="C223" s="4">
        <f t="shared" si="87"/>
        <v>1.6499999999999997</v>
      </c>
      <c r="D223" s="122">
        <f>D224</f>
        <v>0.3</v>
      </c>
      <c r="E223" s="122">
        <f aca="true" t="shared" si="98" ref="E223:K223">E224</f>
        <v>0.3</v>
      </c>
      <c r="F223" s="122">
        <f t="shared" si="98"/>
        <v>0.2</v>
      </c>
      <c r="G223" s="122">
        <f t="shared" si="98"/>
        <v>0.2</v>
      </c>
      <c r="H223" s="122">
        <f t="shared" si="98"/>
        <v>0.2</v>
      </c>
      <c r="I223" s="122">
        <f t="shared" si="98"/>
        <v>0.15</v>
      </c>
      <c r="J223" s="122">
        <f t="shared" si="98"/>
        <v>0.15</v>
      </c>
      <c r="K223" s="122">
        <f t="shared" si="98"/>
        <v>0.15</v>
      </c>
    </row>
    <row r="224" spans="1:11" s="2" customFormat="1" ht="30.75" customHeight="1">
      <c r="A224" s="243"/>
      <c r="B224" s="100" t="s">
        <v>78</v>
      </c>
      <c r="C224" s="4">
        <f t="shared" si="87"/>
        <v>1.6499999999999997</v>
      </c>
      <c r="D224" s="122">
        <v>0.3</v>
      </c>
      <c r="E224" s="122">
        <v>0.3</v>
      </c>
      <c r="F224" s="122">
        <v>0.2</v>
      </c>
      <c r="G224" s="122">
        <v>0.2</v>
      </c>
      <c r="H224" s="122">
        <v>0.2</v>
      </c>
      <c r="I224" s="122">
        <v>0.15</v>
      </c>
      <c r="J224" s="122">
        <v>0.15</v>
      </c>
      <c r="K224" s="122">
        <v>0.15</v>
      </c>
    </row>
    <row r="225" spans="1:11" s="2" customFormat="1" ht="18" customHeight="1">
      <c r="A225" s="242" t="s">
        <v>46</v>
      </c>
      <c r="B225" s="95" t="s">
        <v>51</v>
      </c>
      <c r="C225" s="4">
        <f t="shared" si="87"/>
        <v>130</v>
      </c>
      <c r="D225" s="122">
        <f>D226</f>
        <v>19</v>
      </c>
      <c r="E225" s="122">
        <f aca="true" t="shared" si="99" ref="E225:K225">E226</f>
        <v>18</v>
      </c>
      <c r="F225" s="122">
        <f t="shared" si="99"/>
        <v>16</v>
      </c>
      <c r="G225" s="122">
        <f t="shared" si="99"/>
        <v>16</v>
      </c>
      <c r="H225" s="122">
        <f t="shared" si="99"/>
        <v>16</v>
      </c>
      <c r="I225" s="122">
        <f t="shared" si="99"/>
        <v>15</v>
      </c>
      <c r="J225" s="122">
        <f t="shared" si="99"/>
        <v>15</v>
      </c>
      <c r="K225" s="122">
        <f t="shared" si="99"/>
        <v>15</v>
      </c>
    </row>
    <row r="226" spans="1:11" s="2" customFormat="1" ht="36" customHeight="1">
      <c r="A226" s="243"/>
      <c r="B226" s="100" t="s">
        <v>78</v>
      </c>
      <c r="C226" s="4">
        <f t="shared" si="87"/>
        <v>130</v>
      </c>
      <c r="D226" s="122">
        <v>19</v>
      </c>
      <c r="E226" s="122">
        <v>18</v>
      </c>
      <c r="F226" s="122">
        <v>16</v>
      </c>
      <c r="G226" s="122">
        <v>16</v>
      </c>
      <c r="H226" s="122">
        <v>16</v>
      </c>
      <c r="I226" s="122">
        <v>15</v>
      </c>
      <c r="J226" s="122">
        <v>15</v>
      </c>
      <c r="K226" s="122">
        <v>15</v>
      </c>
    </row>
    <row r="227" spans="1:11" s="2" customFormat="1" ht="22.5" customHeight="1">
      <c r="A227" s="242" t="s">
        <v>47</v>
      </c>
      <c r="B227" s="95" t="s">
        <v>51</v>
      </c>
      <c r="C227" s="4">
        <f t="shared" si="87"/>
        <v>0.49000000000000005</v>
      </c>
      <c r="D227" s="122">
        <f>D228</f>
        <v>0.05</v>
      </c>
      <c r="E227" s="122">
        <f aca="true" t="shared" si="100" ref="E227:K227">E228</f>
        <v>0.05</v>
      </c>
      <c r="F227" s="122">
        <f t="shared" si="100"/>
        <v>0.06</v>
      </c>
      <c r="G227" s="122">
        <f t="shared" si="100"/>
        <v>0.06</v>
      </c>
      <c r="H227" s="122">
        <f t="shared" si="100"/>
        <v>0.06</v>
      </c>
      <c r="I227" s="122">
        <f t="shared" si="100"/>
        <v>0.07</v>
      </c>
      <c r="J227" s="122">
        <f t="shared" si="100"/>
        <v>0.07</v>
      </c>
      <c r="K227" s="122">
        <f t="shared" si="100"/>
        <v>0.07</v>
      </c>
    </row>
    <row r="228" spans="1:11" s="2" customFormat="1" ht="39" customHeight="1">
      <c r="A228" s="243"/>
      <c r="B228" s="100" t="s">
        <v>78</v>
      </c>
      <c r="C228" s="4">
        <f t="shared" si="87"/>
        <v>0.49000000000000005</v>
      </c>
      <c r="D228" s="122">
        <v>0.05</v>
      </c>
      <c r="E228" s="122">
        <v>0.05</v>
      </c>
      <c r="F228" s="122">
        <v>0.06</v>
      </c>
      <c r="G228" s="122">
        <v>0.06</v>
      </c>
      <c r="H228" s="122">
        <v>0.06</v>
      </c>
      <c r="I228" s="122">
        <v>0.07</v>
      </c>
      <c r="J228" s="122">
        <v>0.07</v>
      </c>
      <c r="K228" s="122">
        <v>0.07</v>
      </c>
    </row>
    <row r="229" spans="1:11" s="2" customFormat="1" ht="29.25" customHeight="1">
      <c r="A229" s="260" t="s">
        <v>48</v>
      </c>
      <c r="B229" s="95" t="s">
        <v>51</v>
      </c>
      <c r="C229" s="4">
        <f t="shared" si="87"/>
        <v>152.855</v>
      </c>
      <c r="D229" s="112">
        <f>D230</f>
        <v>22.205000000000002</v>
      </c>
      <c r="E229" s="112">
        <f aca="true" t="shared" si="101" ref="E229:K229">E230</f>
        <v>21.145</v>
      </c>
      <c r="F229" s="112">
        <f t="shared" si="101"/>
        <v>18.915</v>
      </c>
      <c r="G229" s="112">
        <f t="shared" si="101"/>
        <v>18.915</v>
      </c>
      <c r="H229" s="112">
        <f t="shared" si="101"/>
        <v>18.855</v>
      </c>
      <c r="I229" s="112">
        <f t="shared" si="101"/>
        <v>17.61</v>
      </c>
      <c r="J229" s="112">
        <f t="shared" si="101"/>
        <v>17.61</v>
      </c>
      <c r="K229" s="112">
        <f t="shared" si="101"/>
        <v>17.6</v>
      </c>
    </row>
    <row r="230" spans="1:11" s="2" customFormat="1" ht="35.25" customHeight="1">
      <c r="A230" s="262"/>
      <c r="B230" s="95" t="s">
        <v>78</v>
      </c>
      <c r="C230" s="4">
        <f t="shared" si="87"/>
        <v>152.855</v>
      </c>
      <c r="D230" s="122">
        <f>D204+D206+D208+D210+D212+D214+D216+D218+D220+D222+D224+D226+D228</f>
        <v>22.205000000000002</v>
      </c>
      <c r="E230" s="122">
        <f aca="true" t="shared" si="102" ref="E230:K230">E204+E206+E208+E210+E212+E214+E216+E218+E220+E222+E224+E226+E228</f>
        <v>21.145</v>
      </c>
      <c r="F230" s="122">
        <f t="shared" si="102"/>
        <v>18.915</v>
      </c>
      <c r="G230" s="122">
        <f t="shared" si="102"/>
        <v>18.915</v>
      </c>
      <c r="H230" s="122">
        <f t="shared" si="102"/>
        <v>18.855</v>
      </c>
      <c r="I230" s="122">
        <f t="shared" si="102"/>
        <v>17.61</v>
      </c>
      <c r="J230" s="122">
        <f t="shared" si="102"/>
        <v>17.61</v>
      </c>
      <c r="K230" s="122">
        <f t="shared" si="102"/>
        <v>17.6</v>
      </c>
    </row>
    <row r="231" spans="1:11" ht="29.25" customHeight="1">
      <c r="A231" s="291" t="s">
        <v>25</v>
      </c>
      <c r="B231" s="292"/>
      <c r="C231" s="292"/>
      <c r="D231" s="292"/>
      <c r="E231" s="292"/>
      <c r="F231" s="292"/>
      <c r="G231" s="292"/>
      <c r="H231" s="292"/>
      <c r="I231" s="292"/>
      <c r="J231" s="292"/>
      <c r="K231" s="292"/>
    </row>
    <row r="232" spans="1:11" ht="29.25" customHeight="1">
      <c r="A232" s="285" t="s">
        <v>61</v>
      </c>
      <c r="B232" s="286"/>
      <c r="C232" s="286"/>
      <c r="D232" s="286"/>
      <c r="E232" s="286"/>
      <c r="F232" s="286"/>
      <c r="G232" s="286"/>
      <c r="H232" s="286"/>
      <c r="I232" s="286"/>
      <c r="J232" s="286"/>
      <c r="K232" s="287"/>
    </row>
    <row r="233" spans="1:11" ht="29.25" customHeight="1">
      <c r="A233" s="277" t="s">
        <v>153</v>
      </c>
      <c r="B233" s="118" t="s">
        <v>51</v>
      </c>
      <c r="C233" s="4">
        <f>SUM(D233:K233)</f>
        <v>363</v>
      </c>
      <c r="D233" s="112">
        <f aca="true" t="shared" si="103" ref="D233:K233">SUM(D234:D235)</f>
        <v>42</v>
      </c>
      <c r="E233" s="112">
        <f t="shared" si="103"/>
        <v>44</v>
      </c>
      <c r="F233" s="112">
        <f t="shared" si="103"/>
        <v>45</v>
      </c>
      <c r="G233" s="112">
        <f t="shared" si="103"/>
        <v>45</v>
      </c>
      <c r="H233" s="112">
        <f t="shared" si="103"/>
        <v>45</v>
      </c>
      <c r="I233" s="112">
        <f t="shared" si="103"/>
        <v>47</v>
      </c>
      <c r="J233" s="112">
        <f t="shared" si="103"/>
        <v>47</v>
      </c>
      <c r="K233" s="112">
        <f t="shared" si="103"/>
        <v>48</v>
      </c>
    </row>
    <row r="234" spans="1:11" ht="37.5" customHeight="1">
      <c r="A234" s="277"/>
      <c r="B234" s="7" t="s">
        <v>101</v>
      </c>
      <c r="C234" s="4">
        <f>SUM(D234:K234)</f>
        <v>264</v>
      </c>
      <c r="D234" s="122">
        <v>31</v>
      </c>
      <c r="E234" s="122">
        <v>32</v>
      </c>
      <c r="F234" s="122">
        <v>33</v>
      </c>
      <c r="G234" s="122">
        <v>33</v>
      </c>
      <c r="H234" s="122">
        <v>33</v>
      </c>
      <c r="I234" s="122">
        <v>34</v>
      </c>
      <c r="J234" s="122">
        <v>34</v>
      </c>
      <c r="K234" s="122">
        <v>34</v>
      </c>
    </row>
    <row r="235" spans="1:11" ht="35.25" customHeight="1">
      <c r="A235" s="277"/>
      <c r="B235" s="7" t="s">
        <v>109</v>
      </c>
      <c r="C235" s="4">
        <f>SUM(D235:K235)</f>
        <v>99</v>
      </c>
      <c r="D235" s="122">
        <v>11</v>
      </c>
      <c r="E235" s="122">
        <v>12</v>
      </c>
      <c r="F235" s="122">
        <v>12</v>
      </c>
      <c r="G235" s="122">
        <v>12</v>
      </c>
      <c r="H235" s="122">
        <v>12</v>
      </c>
      <c r="I235" s="122">
        <v>13</v>
      </c>
      <c r="J235" s="122">
        <v>13</v>
      </c>
      <c r="K235" s="122">
        <v>14</v>
      </c>
    </row>
    <row r="236" spans="1:11" ht="29.25" customHeight="1">
      <c r="A236" s="293" t="s">
        <v>59</v>
      </c>
      <c r="B236" s="294"/>
      <c r="C236" s="294"/>
      <c r="D236" s="294"/>
      <c r="E236" s="294"/>
      <c r="F236" s="294"/>
      <c r="G236" s="294"/>
      <c r="H236" s="294"/>
      <c r="I236" s="294"/>
      <c r="J236" s="294"/>
      <c r="K236" s="295"/>
    </row>
    <row r="237" spans="1:11" ht="19.5" customHeight="1">
      <c r="A237" s="277" t="s">
        <v>156</v>
      </c>
      <c r="B237" s="118" t="s">
        <v>51</v>
      </c>
      <c r="C237" s="4">
        <f>SUM(D237:K237)</f>
        <v>92</v>
      </c>
      <c r="D237" s="97">
        <f aca="true" t="shared" si="104" ref="D237:K237">SUM(D238:D239)</f>
        <v>10</v>
      </c>
      <c r="E237" s="97">
        <f t="shared" si="104"/>
        <v>11</v>
      </c>
      <c r="F237" s="97">
        <f t="shared" si="104"/>
        <v>11</v>
      </c>
      <c r="G237" s="97">
        <f t="shared" si="104"/>
        <v>11</v>
      </c>
      <c r="H237" s="97">
        <f t="shared" si="104"/>
        <v>12</v>
      </c>
      <c r="I237" s="97">
        <f t="shared" si="104"/>
        <v>12</v>
      </c>
      <c r="J237" s="97">
        <f t="shared" si="104"/>
        <v>12</v>
      </c>
      <c r="K237" s="97">
        <f t="shared" si="104"/>
        <v>13</v>
      </c>
    </row>
    <row r="238" spans="1:11" ht="36" customHeight="1">
      <c r="A238" s="277"/>
      <c r="B238" s="105" t="s">
        <v>101</v>
      </c>
      <c r="C238" s="4">
        <f>SUM(D238:K238)</f>
        <v>52</v>
      </c>
      <c r="D238" s="24">
        <v>6</v>
      </c>
      <c r="E238" s="24">
        <v>6</v>
      </c>
      <c r="F238" s="122">
        <v>6</v>
      </c>
      <c r="G238" s="122">
        <v>6</v>
      </c>
      <c r="H238" s="122">
        <v>7</v>
      </c>
      <c r="I238" s="122">
        <v>7</v>
      </c>
      <c r="J238" s="122">
        <v>7</v>
      </c>
      <c r="K238" s="122">
        <v>7</v>
      </c>
    </row>
    <row r="239" spans="1:11" ht="36" customHeight="1">
      <c r="A239" s="277"/>
      <c r="B239" s="105" t="s">
        <v>132</v>
      </c>
      <c r="C239" s="4">
        <f>SUM(D239:K239)</f>
        <v>40</v>
      </c>
      <c r="D239" s="24">
        <v>4</v>
      </c>
      <c r="E239" s="24">
        <v>5</v>
      </c>
      <c r="F239" s="24">
        <v>5</v>
      </c>
      <c r="G239" s="24">
        <v>5</v>
      </c>
      <c r="H239" s="24">
        <v>5</v>
      </c>
      <c r="I239" s="24">
        <v>5</v>
      </c>
      <c r="J239" s="24">
        <v>5</v>
      </c>
      <c r="K239" s="122">
        <v>6</v>
      </c>
    </row>
    <row r="240" spans="1:11" ht="26.25" customHeight="1">
      <c r="A240" s="293" t="s">
        <v>58</v>
      </c>
      <c r="B240" s="294"/>
      <c r="C240" s="294"/>
      <c r="D240" s="294"/>
      <c r="E240" s="294"/>
      <c r="F240" s="294"/>
      <c r="G240" s="294"/>
      <c r="H240" s="294"/>
      <c r="I240" s="294"/>
      <c r="J240" s="294"/>
      <c r="K240" s="295"/>
    </row>
    <row r="241" spans="1:11" ht="29.25" customHeight="1">
      <c r="A241" s="277" t="s">
        <v>154</v>
      </c>
      <c r="B241" s="118" t="s">
        <v>51</v>
      </c>
      <c r="C241" s="4">
        <f>SUM(D241:K241)</f>
        <v>480</v>
      </c>
      <c r="D241" s="113">
        <f aca="true" t="shared" si="105" ref="D241:K241">SUM(D242:D243)</f>
        <v>60</v>
      </c>
      <c r="E241" s="113">
        <f t="shared" si="105"/>
        <v>60</v>
      </c>
      <c r="F241" s="113">
        <f t="shared" si="105"/>
        <v>60</v>
      </c>
      <c r="G241" s="113">
        <f t="shared" si="105"/>
        <v>60</v>
      </c>
      <c r="H241" s="113">
        <f t="shared" si="105"/>
        <v>60</v>
      </c>
      <c r="I241" s="113">
        <f t="shared" si="105"/>
        <v>60</v>
      </c>
      <c r="J241" s="113">
        <f t="shared" si="105"/>
        <v>60</v>
      </c>
      <c r="K241" s="113">
        <f t="shared" si="105"/>
        <v>60</v>
      </c>
    </row>
    <row r="242" spans="1:11" ht="33.75" customHeight="1">
      <c r="A242" s="277"/>
      <c r="B242" s="7" t="s">
        <v>101</v>
      </c>
      <c r="C242" s="4">
        <f>SUM(D242:K242)</f>
        <v>80</v>
      </c>
      <c r="D242" s="107">
        <v>10</v>
      </c>
      <c r="E242" s="107">
        <v>10</v>
      </c>
      <c r="F242" s="107">
        <v>10</v>
      </c>
      <c r="G242" s="107">
        <v>10</v>
      </c>
      <c r="H242" s="107">
        <v>10</v>
      </c>
      <c r="I242" s="107">
        <v>10</v>
      </c>
      <c r="J242" s="107">
        <v>10</v>
      </c>
      <c r="K242" s="107">
        <v>10</v>
      </c>
    </row>
    <row r="243" spans="1:11" ht="33" customHeight="1">
      <c r="A243" s="277"/>
      <c r="B243" s="7" t="s">
        <v>109</v>
      </c>
      <c r="C243" s="4">
        <f>SUM(D243:K243)</f>
        <v>400</v>
      </c>
      <c r="D243" s="122">
        <v>50</v>
      </c>
      <c r="E243" s="122">
        <v>50</v>
      </c>
      <c r="F243" s="122">
        <v>50</v>
      </c>
      <c r="G243" s="122">
        <v>50</v>
      </c>
      <c r="H243" s="122">
        <v>50</v>
      </c>
      <c r="I243" s="122">
        <v>50</v>
      </c>
      <c r="J243" s="122">
        <v>50</v>
      </c>
      <c r="K243" s="122">
        <v>50</v>
      </c>
    </row>
    <row r="244" spans="1:11" ht="29.25" customHeight="1">
      <c r="A244" s="293" t="s">
        <v>60</v>
      </c>
      <c r="B244" s="294"/>
      <c r="C244" s="294"/>
      <c r="D244" s="294"/>
      <c r="E244" s="294"/>
      <c r="F244" s="294"/>
      <c r="G244" s="294"/>
      <c r="H244" s="294"/>
      <c r="I244" s="294"/>
      <c r="J244" s="294"/>
      <c r="K244" s="295"/>
    </row>
    <row r="245" spans="1:11" ht="27" customHeight="1">
      <c r="A245" s="277" t="s">
        <v>167</v>
      </c>
      <c r="B245" s="118" t="s">
        <v>51</v>
      </c>
      <c r="C245" s="4">
        <f>SUM(D245:K245)</f>
        <v>34.5</v>
      </c>
      <c r="D245" s="105">
        <f aca="true" t="shared" si="106" ref="D245:K245">D246</f>
        <v>3.15</v>
      </c>
      <c r="E245" s="105">
        <f t="shared" si="106"/>
        <v>3.25</v>
      </c>
      <c r="F245" s="105">
        <f t="shared" si="106"/>
        <v>3.5</v>
      </c>
      <c r="G245" s="105">
        <f t="shared" si="106"/>
        <v>4.1</v>
      </c>
      <c r="H245" s="105">
        <f t="shared" si="106"/>
        <v>4.45</v>
      </c>
      <c r="I245" s="105">
        <f t="shared" si="106"/>
        <v>5.15</v>
      </c>
      <c r="J245" s="105">
        <f t="shared" si="106"/>
        <v>5.4</v>
      </c>
      <c r="K245" s="105">
        <f t="shared" si="106"/>
        <v>5.5</v>
      </c>
    </row>
    <row r="246" spans="1:11" ht="35.25" customHeight="1">
      <c r="A246" s="277"/>
      <c r="B246" s="105" t="s">
        <v>101</v>
      </c>
      <c r="C246" s="4">
        <f>SUM(D246:K246)</f>
        <v>34.5</v>
      </c>
      <c r="D246" s="24">
        <v>3.15</v>
      </c>
      <c r="E246" s="24">
        <v>3.25</v>
      </c>
      <c r="F246" s="105">
        <v>3.5</v>
      </c>
      <c r="G246" s="105">
        <v>4.1</v>
      </c>
      <c r="H246" s="105">
        <v>4.45</v>
      </c>
      <c r="I246" s="105">
        <v>5.15</v>
      </c>
      <c r="J246" s="105">
        <v>5.4</v>
      </c>
      <c r="K246" s="105">
        <v>5.5</v>
      </c>
    </row>
    <row r="247" spans="1:11" ht="35.25" customHeight="1">
      <c r="A247" s="238" t="s">
        <v>189</v>
      </c>
      <c r="B247" s="239"/>
      <c r="C247" s="239"/>
      <c r="D247" s="239"/>
      <c r="E247" s="239"/>
      <c r="F247" s="239"/>
      <c r="G247" s="239"/>
      <c r="H247" s="239"/>
      <c r="I247" s="239"/>
      <c r="J247" s="239"/>
      <c r="K247" s="240"/>
    </row>
    <row r="248" spans="1:11" ht="35.25" customHeight="1">
      <c r="A248" s="241" t="s">
        <v>190</v>
      </c>
      <c r="B248" s="124" t="s">
        <v>51</v>
      </c>
      <c r="C248" s="125">
        <f>SUM(D248:K248)</f>
        <v>825</v>
      </c>
      <c r="D248" s="124">
        <f aca="true" t="shared" si="107" ref="D248:K248">SUM(D249:D249)</f>
        <v>98</v>
      </c>
      <c r="E248" s="124">
        <f t="shared" si="107"/>
        <v>100</v>
      </c>
      <c r="F248" s="124">
        <f t="shared" si="107"/>
        <v>102</v>
      </c>
      <c r="G248" s="124">
        <f t="shared" si="107"/>
        <v>103</v>
      </c>
      <c r="H248" s="124">
        <f t="shared" si="107"/>
        <v>104</v>
      </c>
      <c r="I248" s="124">
        <f t="shared" si="107"/>
        <v>105</v>
      </c>
      <c r="J248" s="124">
        <f t="shared" si="107"/>
        <v>106</v>
      </c>
      <c r="K248" s="124">
        <f t="shared" si="107"/>
        <v>107</v>
      </c>
    </row>
    <row r="249" spans="1:11" ht="35.25" customHeight="1">
      <c r="A249" s="241"/>
      <c r="B249" s="126" t="s">
        <v>101</v>
      </c>
      <c r="C249" s="125">
        <f>SUM(D249:K249)</f>
        <v>825</v>
      </c>
      <c r="D249" s="127">
        <v>98</v>
      </c>
      <c r="E249" s="127">
        <v>100</v>
      </c>
      <c r="F249" s="127">
        <v>102</v>
      </c>
      <c r="G249" s="127">
        <v>103</v>
      </c>
      <c r="H249" s="127">
        <v>104</v>
      </c>
      <c r="I249" s="126">
        <v>105</v>
      </c>
      <c r="J249" s="126">
        <v>106</v>
      </c>
      <c r="K249" s="126">
        <v>107</v>
      </c>
    </row>
    <row r="250" spans="1:11" ht="35.25" customHeight="1">
      <c r="A250" s="238" t="s">
        <v>191</v>
      </c>
      <c r="B250" s="239"/>
      <c r="C250" s="239"/>
      <c r="D250" s="239"/>
      <c r="E250" s="239"/>
      <c r="F250" s="239"/>
      <c r="G250" s="239"/>
      <c r="H250" s="239"/>
      <c r="I250" s="239"/>
      <c r="J250" s="239"/>
      <c r="K250" s="240"/>
    </row>
    <row r="251" spans="1:11" ht="35.25" customHeight="1">
      <c r="A251" s="241" t="s">
        <v>202</v>
      </c>
      <c r="B251" s="124" t="s">
        <v>51</v>
      </c>
      <c r="C251" s="125">
        <f>SUM(D251:K251)</f>
        <v>269</v>
      </c>
      <c r="D251" s="124">
        <f aca="true" t="shared" si="108" ref="D251:K251">SUM(D252:D252)</f>
        <v>32</v>
      </c>
      <c r="E251" s="124">
        <f t="shared" si="108"/>
        <v>32</v>
      </c>
      <c r="F251" s="124">
        <f t="shared" si="108"/>
        <v>33</v>
      </c>
      <c r="G251" s="124">
        <f t="shared" si="108"/>
        <v>33</v>
      </c>
      <c r="H251" s="124">
        <f t="shared" si="108"/>
        <v>34</v>
      </c>
      <c r="I251" s="124">
        <f t="shared" si="108"/>
        <v>35</v>
      </c>
      <c r="J251" s="124">
        <f t="shared" si="108"/>
        <v>35</v>
      </c>
      <c r="K251" s="124">
        <f t="shared" si="108"/>
        <v>35</v>
      </c>
    </row>
    <row r="252" spans="1:11" ht="35.25" customHeight="1">
      <c r="A252" s="241"/>
      <c r="B252" s="126" t="s">
        <v>101</v>
      </c>
      <c r="C252" s="125">
        <f>SUM(D252:K252)</f>
        <v>269</v>
      </c>
      <c r="D252" s="127">
        <v>32</v>
      </c>
      <c r="E252" s="127">
        <v>32</v>
      </c>
      <c r="F252" s="127">
        <v>33</v>
      </c>
      <c r="G252" s="127">
        <v>33</v>
      </c>
      <c r="H252" s="127">
        <v>34</v>
      </c>
      <c r="I252" s="127">
        <v>35</v>
      </c>
      <c r="J252" s="127">
        <v>35</v>
      </c>
      <c r="K252" s="127">
        <v>35</v>
      </c>
    </row>
    <row r="253" spans="1:11" ht="35.25" customHeight="1">
      <c r="A253" s="238" t="s">
        <v>192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40"/>
    </row>
    <row r="254" spans="1:11" ht="35.25" customHeight="1">
      <c r="A254" s="241" t="s">
        <v>193</v>
      </c>
      <c r="B254" s="124" t="s">
        <v>51</v>
      </c>
      <c r="C254" s="125">
        <f>SUM(D254:K254)</f>
        <v>98</v>
      </c>
      <c r="D254" s="124">
        <f aca="true" t="shared" si="109" ref="D254:K254">SUM(D255:D255)</f>
        <v>5</v>
      </c>
      <c r="E254" s="124">
        <f t="shared" si="109"/>
        <v>5</v>
      </c>
      <c r="F254" s="124">
        <f t="shared" si="109"/>
        <v>8</v>
      </c>
      <c r="G254" s="124">
        <f t="shared" si="109"/>
        <v>10</v>
      </c>
      <c r="H254" s="124">
        <f t="shared" si="109"/>
        <v>15</v>
      </c>
      <c r="I254" s="124">
        <f t="shared" si="109"/>
        <v>15</v>
      </c>
      <c r="J254" s="124">
        <f t="shared" si="109"/>
        <v>20</v>
      </c>
      <c r="K254" s="124">
        <f t="shared" si="109"/>
        <v>20</v>
      </c>
    </row>
    <row r="255" spans="1:11" ht="35.25" customHeight="1">
      <c r="A255" s="241"/>
      <c r="B255" s="126" t="s">
        <v>132</v>
      </c>
      <c r="C255" s="125">
        <f>SUM(D255:K255)</f>
        <v>98</v>
      </c>
      <c r="D255" s="127">
        <v>5</v>
      </c>
      <c r="E255" s="127">
        <v>5</v>
      </c>
      <c r="F255" s="127">
        <v>8</v>
      </c>
      <c r="G255" s="127">
        <v>10</v>
      </c>
      <c r="H255" s="127">
        <v>15</v>
      </c>
      <c r="I255" s="127">
        <v>15</v>
      </c>
      <c r="J255" s="127">
        <v>20</v>
      </c>
      <c r="K255" s="127">
        <v>20</v>
      </c>
    </row>
    <row r="256" spans="1:11" ht="29.25" customHeight="1">
      <c r="A256" s="260" t="s">
        <v>62</v>
      </c>
      <c r="B256" s="118" t="s">
        <v>51</v>
      </c>
      <c r="C256" s="4">
        <f aca="true" t="shared" si="110" ref="C256:C264">SUM(D256:K256)</f>
        <v>2161.5</v>
      </c>
      <c r="D256" s="118">
        <f>SUM(D257:D258)</f>
        <v>250.15</v>
      </c>
      <c r="E256" s="118">
        <f aca="true" t="shared" si="111" ref="E256:K256">SUM(E257:E258)</f>
        <v>255.25</v>
      </c>
      <c r="F256" s="118">
        <f t="shared" si="111"/>
        <v>262.5</v>
      </c>
      <c r="G256" s="118">
        <f t="shared" si="111"/>
        <v>266.1</v>
      </c>
      <c r="H256" s="118">
        <f t="shared" si="111"/>
        <v>274.45</v>
      </c>
      <c r="I256" s="118">
        <f t="shared" si="111"/>
        <v>279.15</v>
      </c>
      <c r="J256" s="118">
        <f t="shared" si="111"/>
        <v>285.4</v>
      </c>
      <c r="K256" s="118">
        <f t="shared" si="111"/>
        <v>288.5</v>
      </c>
    </row>
    <row r="257" spans="1:11" ht="39.75" customHeight="1">
      <c r="A257" s="290"/>
      <c r="B257" s="118" t="s">
        <v>101</v>
      </c>
      <c r="C257" s="119">
        <f>SUM(D257:K257)</f>
        <v>1524.5000000000002</v>
      </c>
      <c r="D257" s="105">
        <f>D234+D238+D242+D246+D249+D252</f>
        <v>180.15</v>
      </c>
      <c r="E257" s="105">
        <f aca="true" t="shared" si="112" ref="E257:K257">E234+E238+E242+E246+E249+E252</f>
        <v>183.25</v>
      </c>
      <c r="F257" s="105">
        <f t="shared" si="112"/>
        <v>187.5</v>
      </c>
      <c r="G257" s="105">
        <f t="shared" si="112"/>
        <v>189.1</v>
      </c>
      <c r="H257" s="105">
        <f t="shared" si="112"/>
        <v>192.45</v>
      </c>
      <c r="I257" s="105">
        <f t="shared" si="112"/>
        <v>196.15</v>
      </c>
      <c r="J257" s="105">
        <f t="shared" si="112"/>
        <v>197.4</v>
      </c>
      <c r="K257" s="105">
        <f t="shared" si="112"/>
        <v>198.5</v>
      </c>
    </row>
    <row r="258" spans="1:11" ht="37.5" customHeight="1">
      <c r="A258" s="290"/>
      <c r="B258" s="128" t="s">
        <v>132</v>
      </c>
      <c r="C258" s="119">
        <f t="shared" si="110"/>
        <v>637</v>
      </c>
      <c r="D258" s="105">
        <f>D235+D239+D243+D255</f>
        <v>70</v>
      </c>
      <c r="E258" s="105">
        <f aca="true" t="shared" si="113" ref="E258:K258">E235+E239+E243+E255</f>
        <v>72</v>
      </c>
      <c r="F258" s="105">
        <f t="shared" si="113"/>
        <v>75</v>
      </c>
      <c r="G258" s="105">
        <f t="shared" si="113"/>
        <v>77</v>
      </c>
      <c r="H258" s="105">
        <f t="shared" si="113"/>
        <v>82</v>
      </c>
      <c r="I258" s="105">
        <f t="shared" si="113"/>
        <v>83</v>
      </c>
      <c r="J258" s="105">
        <f t="shared" si="113"/>
        <v>88</v>
      </c>
      <c r="K258" s="105">
        <f t="shared" si="113"/>
        <v>90</v>
      </c>
    </row>
    <row r="259" spans="1:12" ht="29.25" customHeight="1">
      <c r="A259" s="220" t="s">
        <v>227</v>
      </c>
      <c r="B259" s="71" t="s">
        <v>51</v>
      </c>
      <c r="C259" s="72">
        <f t="shared" si="110"/>
        <v>5344.246</v>
      </c>
      <c r="D259" s="73">
        <f aca="true" t="shared" si="114" ref="D259:K259">SUM(D260:D264)</f>
        <v>633.4730000000001</v>
      </c>
      <c r="E259" s="73">
        <f t="shared" si="114"/>
        <v>668.1070000000001</v>
      </c>
      <c r="F259" s="73">
        <f t="shared" si="114"/>
        <v>649.287</v>
      </c>
      <c r="G259" s="73">
        <f t="shared" si="114"/>
        <v>673.8969999999999</v>
      </c>
      <c r="H259" s="73">
        <f t="shared" si="114"/>
        <v>664.281</v>
      </c>
      <c r="I259" s="73">
        <f t="shared" si="114"/>
        <v>669.1570000000002</v>
      </c>
      <c r="J259" s="73">
        <f t="shared" si="114"/>
        <v>729.0220000000002</v>
      </c>
      <c r="K259" s="73">
        <f t="shared" si="114"/>
        <v>657.0219999999999</v>
      </c>
      <c r="L259" s="47"/>
    </row>
    <row r="260" spans="1:12" ht="40.5" customHeight="1">
      <c r="A260" s="220"/>
      <c r="B260" s="71" t="s">
        <v>101</v>
      </c>
      <c r="C260" s="72">
        <f t="shared" si="110"/>
        <v>2102.695</v>
      </c>
      <c r="D260" s="74">
        <f>D30+D43+D78+D106+D134+D145+D153+D186+D200+D257</f>
        <v>258.30600000000004</v>
      </c>
      <c r="E260" s="74">
        <f aca="true" t="shared" si="115" ref="E260:K260">E30+E43+E78+E106+E134+E145+E153+E186+E200+E257</f>
        <v>266.5</v>
      </c>
      <c r="F260" s="74">
        <f t="shared" si="115"/>
        <v>262.31</v>
      </c>
      <c r="G260" s="74">
        <f t="shared" si="115"/>
        <v>259.92</v>
      </c>
      <c r="H260" s="74">
        <f t="shared" si="115"/>
        <v>257.864</v>
      </c>
      <c r="I260" s="74">
        <f t="shared" si="115"/>
        <v>262.985</v>
      </c>
      <c r="J260" s="74">
        <f t="shared" si="115"/>
        <v>265.35</v>
      </c>
      <c r="K260" s="74">
        <f t="shared" si="115"/>
        <v>269.46</v>
      </c>
      <c r="L260" s="47"/>
    </row>
    <row r="261" spans="1:12" ht="37.5" customHeight="1">
      <c r="A261" s="220"/>
      <c r="B261" s="71" t="s">
        <v>78</v>
      </c>
      <c r="C261" s="72">
        <f t="shared" si="110"/>
        <v>1722.239</v>
      </c>
      <c r="D261" s="75">
        <f>D31+D42+D79+D107+D230</f>
        <v>213.078</v>
      </c>
      <c r="E261" s="75">
        <f aca="true" t="shared" si="116" ref="E261:K261">E31+E42+E79+E107+E230</f>
        <v>227.518</v>
      </c>
      <c r="F261" s="75">
        <f t="shared" si="116"/>
        <v>209.78799999999998</v>
      </c>
      <c r="G261" s="75">
        <f t="shared" si="116"/>
        <v>209.78799999999998</v>
      </c>
      <c r="H261" s="75">
        <f t="shared" si="116"/>
        <v>209.72799999999998</v>
      </c>
      <c r="I261" s="75">
        <f t="shared" si="116"/>
        <v>208.483</v>
      </c>
      <c r="J261" s="75">
        <f t="shared" si="116"/>
        <v>223.483</v>
      </c>
      <c r="K261" s="75">
        <f t="shared" si="116"/>
        <v>220.373</v>
      </c>
      <c r="L261" s="47"/>
    </row>
    <row r="262" spans="1:12" ht="37.5" customHeight="1">
      <c r="A262" s="220"/>
      <c r="B262" s="71" t="s">
        <v>77</v>
      </c>
      <c r="C262" s="72">
        <f>SUM(D262:K262)</f>
        <v>592.232</v>
      </c>
      <c r="D262" s="75">
        <f>D41</f>
        <v>74.029</v>
      </c>
      <c r="E262" s="75">
        <f aca="true" t="shared" si="117" ref="E262:K262">E41</f>
        <v>74.029</v>
      </c>
      <c r="F262" s="75">
        <f t="shared" si="117"/>
        <v>74.029</v>
      </c>
      <c r="G262" s="75">
        <f t="shared" si="117"/>
        <v>74.029</v>
      </c>
      <c r="H262" s="75">
        <f t="shared" si="117"/>
        <v>74.029</v>
      </c>
      <c r="I262" s="75">
        <f t="shared" si="117"/>
        <v>74.029</v>
      </c>
      <c r="J262" s="75">
        <f t="shared" si="117"/>
        <v>74.029</v>
      </c>
      <c r="K262" s="75">
        <f t="shared" si="117"/>
        <v>74.029</v>
      </c>
      <c r="L262" s="47"/>
    </row>
    <row r="263" spans="1:12" ht="37.5" customHeight="1">
      <c r="A263" s="220"/>
      <c r="B263" s="71" t="s">
        <v>132</v>
      </c>
      <c r="C263" s="72">
        <f t="shared" si="110"/>
        <v>925.2400000000002</v>
      </c>
      <c r="D263" s="75">
        <f>D108+D187+D201+D258</f>
        <v>87.83</v>
      </c>
      <c r="E263" s="75">
        <f aca="true" t="shared" si="118" ref="E263:K263">E108+E187+E201+E258</f>
        <v>99.83</v>
      </c>
      <c r="F263" s="75">
        <f t="shared" si="118"/>
        <v>102.93</v>
      </c>
      <c r="G263" s="75">
        <f t="shared" si="118"/>
        <v>129.93</v>
      </c>
      <c r="H263" s="75">
        <f t="shared" si="118"/>
        <v>122.43</v>
      </c>
      <c r="I263" s="75">
        <f t="shared" si="118"/>
        <v>123.43</v>
      </c>
      <c r="J263" s="75">
        <f t="shared" si="118"/>
        <v>165.93</v>
      </c>
      <c r="K263" s="75">
        <f t="shared" si="118"/>
        <v>92.93</v>
      </c>
      <c r="L263" s="47"/>
    </row>
    <row r="264" spans="1:12" ht="39" customHeight="1">
      <c r="A264" s="220"/>
      <c r="B264" s="71" t="s">
        <v>75</v>
      </c>
      <c r="C264" s="76">
        <f t="shared" si="110"/>
        <v>1.84</v>
      </c>
      <c r="D264" s="77">
        <f>D188</f>
        <v>0.23</v>
      </c>
      <c r="E264" s="77">
        <f aca="true" t="shared" si="119" ref="E264:K264">E188</f>
        <v>0.23</v>
      </c>
      <c r="F264" s="77">
        <f t="shared" si="119"/>
        <v>0.23</v>
      </c>
      <c r="G264" s="77">
        <f t="shared" si="119"/>
        <v>0.23</v>
      </c>
      <c r="H264" s="77">
        <f t="shared" si="119"/>
        <v>0.23</v>
      </c>
      <c r="I264" s="77">
        <f t="shared" si="119"/>
        <v>0.23</v>
      </c>
      <c r="J264" s="77">
        <f t="shared" si="119"/>
        <v>0.23</v>
      </c>
      <c r="K264" s="77">
        <f t="shared" si="119"/>
        <v>0.23</v>
      </c>
      <c r="L264" s="47"/>
    </row>
    <row r="265" spans="1:12" s="3" customFormat="1" ht="20.25" customHeight="1">
      <c r="A265" s="221" t="s">
        <v>94</v>
      </c>
      <c r="B265" s="221"/>
      <c r="C265" s="221"/>
      <c r="D265" s="221"/>
      <c r="E265" s="221"/>
      <c r="F265" s="221"/>
      <c r="G265" s="221"/>
      <c r="H265" s="221"/>
      <c r="I265" s="221"/>
      <c r="J265" s="221"/>
      <c r="K265" s="221"/>
      <c r="L265" s="5"/>
    </row>
    <row r="266" spans="1:12" s="3" customFormat="1" ht="30" customHeight="1">
      <c r="A266" s="300" t="s">
        <v>127</v>
      </c>
      <c r="B266" s="129" t="s">
        <v>51</v>
      </c>
      <c r="C266" s="35">
        <f aca="true" t="shared" si="120" ref="C266:C338">SUM(D266:K266)</f>
        <v>282.53999999999996</v>
      </c>
      <c r="D266" s="130">
        <f>D267</f>
        <v>132.54</v>
      </c>
      <c r="E266" s="131">
        <f>E267</f>
        <v>75</v>
      </c>
      <c r="F266" s="131">
        <f aca="true" t="shared" si="121" ref="F266:K266">F267</f>
        <v>75</v>
      </c>
      <c r="G266" s="131">
        <f t="shared" si="121"/>
        <v>0</v>
      </c>
      <c r="H266" s="131">
        <f t="shared" si="121"/>
        <v>0</v>
      </c>
      <c r="I266" s="131">
        <f t="shared" si="121"/>
        <v>0</v>
      </c>
      <c r="J266" s="131">
        <f t="shared" si="121"/>
        <v>0</v>
      </c>
      <c r="K266" s="131">
        <f t="shared" si="121"/>
        <v>0</v>
      </c>
      <c r="L266" s="5"/>
    </row>
    <row r="267" spans="1:12" s="3" customFormat="1" ht="37.5" customHeight="1">
      <c r="A267" s="211"/>
      <c r="B267" s="64" t="s">
        <v>109</v>
      </c>
      <c r="C267" s="35">
        <f t="shared" si="120"/>
        <v>282.53999999999996</v>
      </c>
      <c r="D267" s="36">
        <f>D269+D271+D273+D275</f>
        <v>132.54</v>
      </c>
      <c r="E267" s="36">
        <f aca="true" t="shared" si="122" ref="E267:K267">E269+E271+E273+E275</f>
        <v>75</v>
      </c>
      <c r="F267" s="36">
        <f t="shared" si="122"/>
        <v>75</v>
      </c>
      <c r="G267" s="36">
        <f t="shared" si="122"/>
        <v>0</v>
      </c>
      <c r="H267" s="36">
        <f t="shared" si="122"/>
        <v>0</v>
      </c>
      <c r="I267" s="36">
        <f t="shared" si="122"/>
        <v>0</v>
      </c>
      <c r="J267" s="36">
        <f t="shared" si="122"/>
        <v>0</v>
      </c>
      <c r="K267" s="36">
        <f t="shared" si="122"/>
        <v>0</v>
      </c>
      <c r="L267" s="5"/>
    </row>
    <row r="268" spans="1:12" s="1" customFormat="1" ht="31.5" customHeight="1">
      <c r="A268" s="218" t="str">
        <f>'[1]Перечень проектов'!$B$28</f>
        <v>Реконструкция железнодорожной станции ЦОФ</v>
      </c>
      <c r="B268" s="52" t="s">
        <v>51</v>
      </c>
      <c r="C268" s="35">
        <f t="shared" si="120"/>
        <v>44</v>
      </c>
      <c r="D268" s="35">
        <f>D269</f>
        <v>44</v>
      </c>
      <c r="E268" s="132">
        <f>E269</f>
        <v>0</v>
      </c>
      <c r="F268" s="132">
        <f>F269</f>
        <v>0</v>
      </c>
      <c r="G268" s="132">
        <f>G269</f>
        <v>0</v>
      </c>
      <c r="H268" s="132">
        <f>H269</f>
        <v>0</v>
      </c>
      <c r="I268" s="132">
        <f>I269</f>
        <v>0</v>
      </c>
      <c r="J268" s="132">
        <f>J269</f>
        <v>0</v>
      </c>
      <c r="K268" s="132">
        <f>K269</f>
        <v>0</v>
      </c>
      <c r="L268" s="63"/>
    </row>
    <row r="269" spans="1:12" s="1" customFormat="1" ht="31.5" customHeight="1">
      <c r="A269" s="219"/>
      <c r="B269" s="45" t="s">
        <v>109</v>
      </c>
      <c r="C269" s="36">
        <f t="shared" si="120"/>
        <v>44</v>
      </c>
      <c r="D269" s="36">
        <f>'[1]Перечень проектов'!$G$33</f>
        <v>44</v>
      </c>
      <c r="E269" s="133">
        <v>0</v>
      </c>
      <c r="F269" s="133">
        <v>0</v>
      </c>
      <c r="G269" s="133">
        <v>0</v>
      </c>
      <c r="H269" s="133">
        <v>0</v>
      </c>
      <c r="I269" s="133">
        <v>0</v>
      </c>
      <c r="J269" s="133">
        <v>0</v>
      </c>
      <c r="K269" s="133">
        <v>0</v>
      </c>
      <c r="L269" s="63"/>
    </row>
    <row r="270" spans="1:12" s="1" customFormat="1" ht="31.5" customHeight="1">
      <c r="A270" s="218" t="str">
        <f>'[1]Перечень проектов'!$B$40</f>
        <v>Строительство  склада магнетита</v>
      </c>
      <c r="B270" s="52" t="s">
        <v>51</v>
      </c>
      <c r="C270" s="35">
        <f t="shared" si="120"/>
        <v>10.54</v>
      </c>
      <c r="D270" s="35">
        <f>D271</f>
        <v>10.54</v>
      </c>
      <c r="E270" s="132">
        <f>E271</f>
        <v>0</v>
      </c>
      <c r="F270" s="132">
        <f>F271</f>
        <v>0</v>
      </c>
      <c r="G270" s="132">
        <f>G271</f>
        <v>0</v>
      </c>
      <c r="H270" s="132">
        <f>H271</f>
        <v>0</v>
      </c>
      <c r="I270" s="132">
        <f>I271</f>
        <v>0</v>
      </c>
      <c r="J270" s="132">
        <f>J271</f>
        <v>0</v>
      </c>
      <c r="K270" s="132">
        <f>K271</f>
        <v>0</v>
      </c>
      <c r="L270" s="63"/>
    </row>
    <row r="271" spans="1:12" s="1" customFormat="1" ht="31.5" customHeight="1">
      <c r="A271" s="219"/>
      <c r="B271" s="45" t="s">
        <v>109</v>
      </c>
      <c r="C271" s="36">
        <f t="shared" si="120"/>
        <v>10.54</v>
      </c>
      <c r="D271" s="36">
        <f>'[1]Перечень проектов'!$G$43</f>
        <v>10.54</v>
      </c>
      <c r="E271" s="133">
        <v>0</v>
      </c>
      <c r="F271" s="133">
        <v>0</v>
      </c>
      <c r="G271" s="133">
        <v>0</v>
      </c>
      <c r="H271" s="133">
        <v>0</v>
      </c>
      <c r="I271" s="133">
        <v>0</v>
      </c>
      <c r="J271" s="133">
        <v>0</v>
      </c>
      <c r="K271" s="133">
        <v>0</v>
      </c>
      <c r="L271" s="63"/>
    </row>
    <row r="272" spans="1:12" s="1" customFormat="1" ht="31.5" customHeight="1">
      <c r="A272" s="218" t="str">
        <f>'[1]Перечень проектов'!$B$48</f>
        <v>Техническое перевооружение проходческих работ</v>
      </c>
      <c r="B272" s="52" t="s">
        <v>51</v>
      </c>
      <c r="C272" s="35">
        <f>SUM(D272:K272)</f>
        <v>225</v>
      </c>
      <c r="D272" s="35">
        <f>D273</f>
        <v>75</v>
      </c>
      <c r="E272" s="132">
        <f>E273</f>
        <v>75</v>
      </c>
      <c r="F272" s="132">
        <f>F273</f>
        <v>75</v>
      </c>
      <c r="G272" s="132">
        <f>G273</f>
        <v>0</v>
      </c>
      <c r="H272" s="132">
        <f>H273</f>
        <v>0</v>
      </c>
      <c r="I272" s="132">
        <f>I273</f>
        <v>0</v>
      </c>
      <c r="J272" s="132">
        <f>J273</f>
        <v>0</v>
      </c>
      <c r="K272" s="132">
        <f>K273</f>
        <v>0</v>
      </c>
      <c r="L272" s="63"/>
    </row>
    <row r="273" spans="1:12" s="1" customFormat="1" ht="31.5" customHeight="1">
      <c r="A273" s="219"/>
      <c r="B273" s="45" t="s">
        <v>109</v>
      </c>
      <c r="C273" s="36">
        <f>SUM(D273:K273)</f>
        <v>225</v>
      </c>
      <c r="D273" s="36">
        <f>'[1]Перечень проектов'!$G$53</f>
        <v>75</v>
      </c>
      <c r="E273" s="133">
        <v>75</v>
      </c>
      <c r="F273" s="133">
        <v>75</v>
      </c>
      <c r="G273" s="133">
        <v>0</v>
      </c>
      <c r="H273" s="133">
        <v>0</v>
      </c>
      <c r="I273" s="133">
        <v>0</v>
      </c>
      <c r="J273" s="133">
        <v>0</v>
      </c>
      <c r="K273" s="133">
        <v>0</v>
      </c>
      <c r="L273" s="63"/>
    </row>
    <row r="274" spans="1:12" s="1" customFormat="1" ht="31.5" customHeight="1">
      <c r="A274" s="218" t="str">
        <f>'[1]Перечень проектов'!$B$56</f>
        <v>Выполнение лицензионных соглашений по освоению участка "Березовский Глубокий" в части проектных и геологоразведочных работ</v>
      </c>
      <c r="B274" s="52" t="s">
        <v>51</v>
      </c>
      <c r="C274" s="35">
        <f>SUM(D274:K274)</f>
        <v>3</v>
      </c>
      <c r="D274" s="35">
        <f>D275</f>
        <v>3</v>
      </c>
      <c r="E274" s="132">
        <f>E275</f>
        <v>0</v>
      </c>
      <c r="F274" s="132">
        <f>F275</f>
        <v>0</v>
      </c>
      <c r="G274" s="132">
        <f>G275</f>
        <v>0</v>
      </c>
      <c r="H274" s="132">
        <f>H275</f>
        <v>0</v>
      </c>
      <c r="I274" s="132">
        <f>I275</f>
        <v>0</v>
      </c>
      <c r="J274" s="132">
        <f>J275</f>
        <v>0</v>
      </c>
      <c r="K274" s="132">
        <f>K275</f>
        <v>0</v>
      </c>
      <c r="L274" s="63"/>
    </row>
    <row r="275" spans="1:12" s="1" customFormat="1" ht="31.5" customHeight="1">
      <c r="A275" s="219"/>
      <c r="B275" s="45" t="s">
        <v>109</v>
      </c>
      <c r="C275" s="36">
        <f>SUM(D275:K275)</f>
        <v>3</v>
      </c>
      <c r="D275" s="36">
        <f>'[1]Перечень проектов'!$G$61</f>
        <v>3</v>
      </c>
      <c r="E275" s="133">
        <v>0</v>
      </c>
      <c r="F275" s="133">
        <v>0</v>
      </c>
      <c r="G275" s="133">
        <v>0</v>
      </c>
      <c r="H275" s="133">
        <v>0</v>
      </c>
      <c r="I275" s="133">
        <v>0</v>
      </c>
      <c r="J275" s="133">
        <v>0</v>
      </c>
      <c r="K275" s="133">
        <v>0</v>
      </c>
      <c r="L275" s="63"/>
    </row>
    <row r="276" spans="1:12" s="1" customFormat="1" ht="23.25" customHeight="1">
      <c r="A276" s="228" t="s">
        <v>125</v>
      </c>
      <c r="B276" s="64" t="s">
        <v>51</v>
      </c>
      <c r="C276" s="8">
        <f t="shared" si="120"/>
        <v>15</v>
      </c>
      <c r="D276" s="8">
        <f>D277</f>
        <v>5</v>
      </c>
      <c r="E276" s="8">
        <f>E277</f>
        <v>5</v>
      </c>
      <c r="F276" s="8">
        <f aca="true" t="shared" si="123" ref="F276:K276">F277</f>
        <v>5</v>
      </c>
      <c r="G276" s="8">
        <f t="shared" si="123"/>
        <v>0</v>
      </c>
      <c r="H276" s="8">
        <f t="shared" si="123"/>
        <v>0</v>
      </c>
      <c r="I276" s="8">
        <f t="shared" si="123"/>
        <v>0</v>
      </c>
      <c r="J276" s="8">
        <f t="shared" si="123"/>
        <v>0</v>
      </c>
      <c r="K276" s="8">
        <f t="shared" si="123"/>
        <v>0</v>
      </c>
      <c r="L276" s="63"/>
    </row>
    <row r="277" spans="1:12" s="1" customFormat="1" ht="33.75" customHeight="1">
      <c r="A277" s="228"/>
      <c r="B277" s="64" t="s">
        <v>109</v>
      </c>
      <c r="C277" s="8">
        <f t="shared" si="120"/>
        <v>15</v>
      </c>
      <c r="D277" s="6">
        <f>D279</f>
        <v>5</v>
      </c>
      <c r="E277" s="6">
        <f aca="true" t="shared" si="124" ref="E277:K277">E279</f>
        <v>5</v>
      </c>
      <c r="F277" s="6">
        <f t="shared" si="124"/>
        <v>5</v>
      </c>
      <c r="G277" s="6">
        <f t="shared" si="124"/>
        <v>0</v>
      </c>
      <c r="H277" s="6">
        <f t="shared" si="124"/>
        <v>0</v>
      </c>
      <c r="I277" s="6">
        <f t="shared" si="124"/>
        <v>0</v>
      </c>
      <c r="J277" s="6">
        <f t="shared" si="124"/>
        <v>0</v>
      </c>
      <c r="K277" s="6">
        <f t="shared" si="124"/>
        <v>0</v>
      </c>
      <c r="L277" s="63"/>
    </row>
    <row r="278" spans="1:12" s="1" customFormat="1" ht="32.25" customHeight="1">
      <c r="A278" s="222" t="s">
        <v>173</v>
      </c>
      <c r="B278" s="64" t="s">
        <v>51</v>
      </c>
      <c r="C278" s="35">
        <f t="shared" si="120"/>
        <v>15</v>
      </c>
      <c r="D278" s="8">
        <f>D279</f>
        <v>5</v>
      </c>
      <c r="E278" s="8">
        <f>E279</f>
        <v>5</v>
      </c>
      <c r="F278" s="8">
        <f aca="true" t="shared" si="125" ref="F278:K278">F279</f>
        <v>5</v>
      </c>
      <c r="G278" s="8">
        <f t="shared" si="125"/>
        <v>0</v>
      </c>
      <c r="H278" s="8">
        <f t="shared" si="125"/>
        <v>0</v>
      </c>
      <c r="I278" s="8">
        <f t="shared" si="125"/>
        <v>0</v>
      </c>
      <c r="J278" s="8">
        <f t="shared" si="125"/>
        <v>0</v>
      </c>
      <c r="K278" s="8">
        <f t="shared" si="125"/>
        <v>0</v>
      </c>
      <c r="L278" s="63"/>
    </row>
    <row r="279" spans="1:12" s="1" customFormat="1" ht="40.5" customHeight="1">
      <c r="A279" s="223"/>
      <c r="B279" s="45" t="s">
        <v>109</v>
      </c>
      <c r="C279" s="36">
        <f t="shared" si="120"/>
        <v>15</v>
      </c>
      <c r="D279" s="6">
        <v>5</v>
      </c>
      <c r="E279" s="6">
        <v>5</v>
      </c>
      <c r="F279" s="6">
        <v>5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3"/>
    </row>
    <row r="280" spans="1:12" s="1" customFormat="1" ht="23.25" customHeight="1">
      <c r="A280" s="228" t="s">
        <v>174</v>
      </c>
      <c r="B280" s="64" t="s">
        <v>51</v>
      </c>
      <c r="C280" s="8">
        <f t="shared" si="120"/>
        <v>4.02</v>
      </c>
      <c r="D280" s="8">
        <f>D281</f>
        <v>4.02</v>
      </c>
      <c r="E280" s="8">
        <f>E281</f>
        <v>0</v>
      </c>
      <c r="F280" s="8">
        <f aca="true" t="shared" si="126" ref="F280:K280">F281</f>
        <v>0</v>
      </c>
      <c r="G280" s="8">
        <f t="shared" si="126"/>
        <v>0</v>
      </c>
      <c r="H280" s="8">
        <f t="shared" si="126"/>
        <v>0</v>
      </c>
      <c r="I280" s="8">
        <f t="shared" si="126"/>
        <v>0</v>
      </c>
      <c r="J280" s="8">
        <f t="shared" si="126"/>
        <v>0</v>
      </c>
      <c r="K280" s="8">
        <f t="shared" si="126"/>
        <v>0</v>
      </c>
      <c r="L280" s="63"/>
    </row>
    <row r="281" spans="1:12" s="1" customFormat="1" ht="33.75" customHeight="1">
      <c r="A281" s="228"/>
      <c r="B281" s="64" t="s">
        <v>109</v>
      </c>
      <c r="C281" s="8">
        <f t="shared" si="120"/>
        <v>4.02</v>
      </c>
      <c r="D281" s="6">
        <f aca="true" t="shared" si="127" ref="D281:K281">D283</f>
        <v>4.02</v>
      </c>
      <c r="E281" s="6">
        <f t="shared" si="127"/>
        <v>0</v>
      </c>
      <c r="F281" s="6">
        <f t="shared" si="127"/>
        <v>0</v>
      </c>
      <c r="G281" s="6">
        <f t="shared" si="127"/>
        <v>0</v>
      </c>
      <c r="H281" s="6">
        <f t="shared" si="127"/>
        <v>0</v>
      </c>
      <c r="I281" s="6">
        <f t="shared" si="127"/>
        <v>0</v>
      </c>
      <c r="J281" s="6">
        <f t="shared" si="127"/>
        <v>0</v>
      </c>
      <c r="K281" s="6">
        <f t="shared" si="127"/>
        <v>0</v>
      </c>
      <c r="L281" s="63"/>
    </row>
    <row r="282" spans="1:12" s="1" customFormat="1" ht="32.25" customHeight="1">
      <c r="A282" s="222" t="s">
        <v>175</v>
      </c>
      <c r="B282" s="64" t="s">
        <v>51</v>
      </c>
      <c r="C282" s="35">
        <f t="shared" si="120"/>
        <v>4.02</v>
      </c>
      <c r="D282" s="8">
        <f>D283</f>
        <v>4.02</v>
      </c>
      <c r="E282" s="8">
        <f>E283</f>
        <v>0</v>
      </c>
      <c r="F282" s="8">
        <f aca="true" t="shared" si="128" ref="F282:K282">F283</f>
        <v>0</v>
      </c>
      <c r="G282" s="8">
        <f t="shared" si="128"/>
        <v>0</v>
      </c>
      <c r="H282" s="8">
        <f t="shared" si="128"/>
        <v>0</v>
      </c>
      <c r="I282" s="8">
        <f t="shared" si="128"/>
        <v>0</v>
      </c>
      <c r="J282" s="8">
        <f t="shared" si="128"/>
        <v>0</v>
      </c>
      <c r="K282" s="8">
        <f t="shared" si="128"/>
        <v>0</v>
      </c>
      <c r="L282" s="63"/>
    </row>
    <row r="283" spans="1:12" s="1" customFormat="1" ht="40.5" customHeight="1">
      <c r="A283" s="223"/>
      <c r="B283" s="45" t="s">
        <v>109</v>
      </c>
      <c r="C283" s="36">
        <f t="shared" si="120"/>
        <v>4.02</v>
      </c>
      <c r="D283" s="6">
        <v>4.02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3"/>
    </row>
    <row r="284" spans="1:12" s="1" customFormat="1" ht="27" customHeight="1">
      <c r="A284" s="229" t="s">
        <v>176</v>
      </c>
      <c r="B284" s="64" t="s">
        <v>51</v>
      </c>
      <c r="C284" s="8">
        <f t="shared" si="120"/>
        <v>746.69</v>
      </c>
      <c r="D284" s="8">
        <f>SUM(D285:D287)</f>
        <v>309.40000000000003</v>
      </c>
      <c r="E284" s="8">
        <f aca="true" t="shared" si="129" ref="E284:K284">SUM(E285:E287)</f>
        <v>197.29</v>
      </c>
      <c r="F284" s="8">
        <f t="shared" si="129"/>
        <v>240</v>
      </c>
      <c r="G284" s="8">
        <f t="shared" si="129"/>
        <v>0</v>
      </c>
      <c r="H284" s="8">
        <f t="shared" si="129"/>
        <v>0</v>
      </c>
      <c r="I284" s="8">
        <f t="shared" si="129"/>
        <v>0</v>
      </c>
      <c r="J284" s="8">
        <f t="shared" si="129"/>
        <v>0</v>
      </c>
      <c r="K284" s="8">
        <f t="shared" si="129"/>
        <v>0</v>
      </c>
      <c r="L284" s="63"/>
    </row>
    <row r="285" spans="1:12" s="1" customFormat="1" ht="36" customHeight="1">
      <c r="A285" s="230"/>
      <c r="B285" s="64" t="s">
        <v>78</v>
      </c>
      <c r="C285" s="8">
        <f>SUM(D285:K285)</f>
        <v>61.2</v>
      </c>
      <c r="D285" s="6">
        <f>D300</f>
        <v>30.6</v>
      </c>
      <c r="E285" s="6">
        <f aca="true" t="shared" si="130" ref="E285:K285">E300</f>
        <v>30.6</v>
      </c>
      <c r="F285" s="6">
        <f t="shared" si="130"/>
        <v>0</v>
      </c>
      <c r="G285" s="6">
        <f t="shared" si="130"/>
        <v>0</v>
      </c>
      <c r="H285" s="6">
        <f t="shared" si="130"/>
        <v>0</v>
      </c>
      <c r="I285" s="6">
        <f t="shared" si="130"/>
        <v>0</v>
      </c>
      <c r="J285" s="6">
        <f t="shared" si="130"/>
        <v>0</v>
      </c>
      <c r="K285" s="6">
        <f t="shared" si="130"/>
        <v>0</v>
      </c>
      <c r="L285" s="63"/>
    </row>
    <row r="286" spans="1:12" s="1" customFormat="1" ht="36" customHeight="1">
      <c r="A286" s="230"/>
      <c r="B286" s="64" t="s">
        <v>101</v>
      </c>
      <c r="C286" s="8">
        <f t="shared" si="120"/>
        <v>56.599999999999994</v>
      </c>
      <c r="D286" s="6">
        <f>D290+D293+D296+D301+D303+D307</f>
        <v>18.2</v>
      </c>
      <c r="E286" s="6">
        <f aca="true" t="shared" si="131" ref="E286:K286">E290+E293+E296+E301+E303+E307</f>
        <v>18.4</v>
      </c>
      <c r="F286" s="6">
        <f t="shared" si="131"/>
        <v>20</v>
      </c>
      <c r="G286" s="6">
        <f t="shared" si="131"/>
        <v>0</v>
      </c>
      <c r="H286" s="6">
        <f t="shared" si="131"/>
        <v>0</v>
      </c>
      <c r="I286" s="6">
        <f t="shared" si="131"/>
        <v>0</v>
      </c>
      <c r="J286" s="6">
        <f t="shared" si="131"/>
        <v>0</v>
      </c>
      <c r="K286" s="6">
        <f t="shared" si="131"/>
        <v>0</v>
      </c>
      <c r="L286" s="63"/>
    </row>
    <row r="287" spans="1:12" s="1" customFormat="1" ht="33" customHeight="1">
      <c r="A287" s="230"/>
      <c r="B287" s="159" t="s">
        <v>109</v>
      </c>
      <c r="C287" s="91">
        <f t="shared" si="120"/>
        <v>628.89</v>
      </c>
      <c r="D287" s="86">
        <f>D291+D294+D297+D305+D308+D310+D312+D314</f>
        <v>260.6</v>
      </c>
      <c r="E287" s="86">
        <f aca="true" t="shared" si="132" ref="E287:K287">E291+E294+E297+E305+E308+E310+E312+E314</f>
        <v>148.29</v>
      </c>
      <c r="F287" s="86">
        <f t="shared" si="132"/>
        <v>220</v>
      </c>
      <c r="G287" s="86">
        <f t="shared" si="132"/>
        <v>0</v>
      </c>
      <c r="H287" s="86">
        <f t="shared" si="132"/>
        <v>0</v>
      </c>
      <c r="I287" s="86">
        <f t="shared" si="132"/>
        <v>0</v>
      </c>
      <c r="J287" s="86">
        <f t="shared" si="132"/>
        <v>0</v>
      </c>
      <c r="K287" s="86">
        <f t="shared" si="132"/>
        <v>0</v>
      </c>
      <c r="L287" s="63"/>
    </row>
    <row r="288" spans="1:11" s="89" customFormat="1" ht="33" customHeight="1">
      <c r="A288" s="88" t="s">
        <v>228</v>
      </c>
      <c r="B288" s="84"/>
      <c r="C288" s="85"/>
      <c r="D288" s="85"/>
      <c r="E288" s="85"/>
      <c r="F288" s="85"/>
      <c r="G288" s="85"/>
      <c r="H288" s="85"/>
      <c r="I288" s="85"/>
      <c r="J288" s="85"/>
      <c r="K288" s="85"/>
    </row>
    <row r="289" spans="1:12" s="1" customFormat="1" ht="20.25" customHeight="1">
      <c r="A289" s="222" t="str">
        <f>'[1]Перечень проектов'!$B$119</f>
        <v>Проектирование и строительство 6 домов в микрорайоне №5/7 по ул.Мира</v>
      </c>
      <c r="B289" s="160" t="s">
        <v>51</v>
      </c>
      <c r="C289" s="87">
        <f t="shared" si="120"/>
        <v>139.6</v>
      </c>
      <c r="D289" s="87">
        <f>SUM(D290:D291)</f>
        <v>34.8</v>
      </c>
      <c r="E289" s="87">
        <f aca="true" t="shared" si="133" ref="E289:K289">SUM(E290:E291)</f>
        <v>34.8</v>
      </c>
      <c r="F289" s="87">
        <f t="shared" si="133"/>
        <v>70</v>
      </c>
      <c r="G289" s="87">
        <f t="shared" si="133"/>
        <v>0</v>
      </c>
      <c r="H289" s="87">
        <f t="shared" si="133"/>
        <v>0</v>
      </c>
      <c r="I289" s="87">
        <f t="shared" si="133"/>
        <v>0</v>
      </c>
      <c r="J289" s="87">
        <f t="shared" si="133"/>
        <v>0</v>
      </c>
      <c r="K289" s="87">
        <f t="shared" si="133"/>
        <v>0</v>
      </c>
      <c r="L289" s="63"/>
    </row>
    <row r="290" spans="1:12" s="1" customFormat="1" ht="36" customHeight="1">
      <c r="A290" s="227"/>
      <c r="B290" s="45" t="s">
        <v>101</v>
      </c>
      <c r="C290" s="6">
        <f t="shared" si="120"/>
        <v>12</v>
      </c>
      <c r="D290" s="6">
        <f>'[1]Перечень проектов'!$F$124</f>
        <v>3</v>
      </c>
      <c r="E290" s="6">
        <f>'[1]Перечень проектов'!$F$125</f>
        <v>3</v>
      </c>
      <c r="F290" s="6">
        <f>'[1]Перечень проектов'!$F$126</f>
        <v>6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3"/>
    </row>
    <row r="291" spans="1:12" s="1" customFormat="1" ht="42" customHeight="1">
      <c r="A291" s="223"/>
      <c r="B291" s="45" t="s">
        <v>109</v>
      </c>
      <c r="C291" s="6">
        <f t="shared" si="120"/>
        <v>127.6</v>
      </c>
      <c r="D291" s="6">
        <f>'[1]Перечень проектов'!$G$124</f>
        <v>31.8</v>
      </c>
      <c r="E291" s="6">
        <f>'[1]Перечень проектов'!$G$125</f>
        <v>31.8</v>
      </c>
      <c r="F291" s="6">
        <f>'[1]Перечень проектов'!$G$126</f>
        <v>64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3"/>
    </row>
    <row r="292" spans="1:12" s="1" customFormat="1" ht="20.25" customHeight="1">
      <c r="A292" s="222" t="str">
        <f>'[1]Перечень проектов'!$B$133</f>
        <v>Проектирование и строительство домов в микрорайоне №6</v>
      </c>
      <c r="B292" s="64" t="s">
        <v>51</v>
      </c>
      <c r="C292" s="8">
        <f t="shared" si="120"/>
        <v>82</v>
      </c>
      <c r="D292" s="8">
        <f aca="true" t="shared" si="134" ref="D292:K292">SUM(D293:D294)</f>
        <v>41</v>
      </c>
      <c r="E292" s="8">
        <f t="shared" si="134"/>
        <v>41</v>
      </c>
      <c r="F292" s="8">
        <f t="shared" si="134"/>
        <v>0</v>
      </c>
      <c r="G292" s="8">
        <f t="shared" si="134"/>
        <v>0</v>
      </c>
      <c r="H292" s="8">
        <f t="shared" si="134"/>
        <v>0</v>
      </c>
      <c r="I292" s="8">
        <f t="shared" si="134"/>
        <v>0</v>
      </c>
      <c r="J292" s="8">
        <f t="shared" si="134"/>
        <v>0</v>
      </c>
      <c r="K292" s="8">
        <f t="shared" si="134"/>
        <v>0</v>
      </c>
      <c r="L292" s="63"/>
    </row>
    <row r="293" spans="1:12" s="1" customFormat="1" ht="36" customHeight="1">
      <c r="A293" s="227"/>
      <c r="B293" s="45" t="s">
        <v>101</v>
      </c>
      <c r="C293" s="6">
        <f t="shared" si="120"/>
        <v>6</v>
      </c>
      <c r="D293" s="6">
        <f>'[1]Перечень проектов'!$F$136</f>
        <v>3</v>
      </c>
      <c r="E293" s="6">
        <f>'[1]Перечень проектов'!$F$137</f>
        <v>3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3"/>
    </row>
    <row r="294" spans="1:12" s="1" customFormat="1" ht="29.25" customHeight="1">
      <c r="A294" s="223"/>
      <c r="B294" s="45" t="s">
        <v>109</v>
      </c>
      <c r="C294" s="6">
        <f t="shared" si="120"/>
        <v>76</v>
      </c>
      <c r="D294" s="6">
        <v>38</v>
      </c>
      <c r="E294" s="6">
        <v>38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3"/>
    </row>
    <row r="295" spans="1:12" s="1" customFormat="1" ht="20.25" customHeight="1">
      <c r="A295" s="222" t="str">
        <f>'[1]Перечень проектов'!$B$138</f>
        <v>Проектирование и строительство домов в микрорайоне №8</v>
      </c>
      <c r="B295" s="64" t="s">
        <v>51</v>
      </c>
      <c r="C295" s="8">
        <f t="shared" si="120"/>
        <v>120</v>
      </c>
      <c r="D295" s="8">
        <f aca="true" t="shared" si="135" ref="D295:K295">SUM(D297:D297)</f>
        <v>0</v>
      </c>
      <c r="E295" s="8">
        <f t="shared" si="135"/>
        <v>0</v>
      </c>
      <c r="F295" s="8">
        <f t="shared" si="135"/>
        <v>120</v>
      </c>
      <c r="G295" s="8">
        <f t="shared" si="135"/>
        <v>0</v>
      </c>
      <c r="H295" s="8">
        <f t="shared" si="135"/>
        <v>0</v>
      </c>
      <c r="I295" s="8">
        <f t="shared" si="135"/>
        <v>0</v>
      </c>
      <c r="J295" s="8">
        <f t="shared" si="135"/>
        <v>0</v>
      </c>
      <c r="K295" s="8">
        <f t="shared" si="135"/>
        <v>0</v>
      </c>
      <c r="L295" s="63"/>
    </row>
    <row r="296" spans="1:12" s="1" customFormat="1" ht="36" customHeight="1">
      <c r="A296" s="227"/>
      <c r="B296" s="45" t="s">
        <v>101</v>
      </c>
      <c r="C296" s="6">
        <f>SUM(D296:K296)</f>
        <v>12</v>
      </c>
      <c r="D296" s="6">
        <v>0</v>
      </c>
      <c r="E296" s="6">
        <v>0</v>
      </c>
      <c r="F296" s="6">
        <f>'[1]Перечень проектов'!$F$141</f>
        <v>12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3"/>
    </row>
    <row r="297" spans="1:12" s="1" customFormat="1" ht="36" customHeight="1">
      <c r="A297" s="227"/>
      <c r="B297" s="45" t="s">
        <v>109</v>
      </c>
      <c r="C297" s="6">
        <f t="shared" si="120"/>
        <v>120</v>
      </c>
      <c r="D297" s="6">
        <v>0</v>
      </c>
      <c r="E297" s="6">
        <v>0</v>
      </c>
      <c r="F297" s="6">
        <v>120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3"/>
    </row>
    <row r="298" spans="1:11" s="89" customFormat="1" ht="33" customHeight="1">
      <c r="A298" s="90" t="s">
        <v>229</v>
      </c>
      <c r="B298" s="84"/>
      <c r="C298" s="85"/>
      <c r="D298" s="85"/>
      <c r="E298" s="85"/>
      <c r="F298" s="85"/>
      <c r="G298" s="85"/>
      <c r="H298" s="85"/>
      <c r="I298" s="85"/>
      <c r="J298" s="85"/>
      <c r="K298" s="85"/>
    </row>
    <row r="299" spans="1:12" s="1" customFormat="1" ht="20.25" customHeight="1">
      <c r="A299" s="222" t="str">
        <f>'[2]Перечень проектов'!$B$157</f>
        <v>Строительство водовода от п.ш. Березовская до п.ш. Южная</v>
      </c>
      <c r="B299" s="64" t="s">
        <v>51</v>
      </c>
      <c r="C299" s="8">
        <f>SUM(D299:K299)</f>
        <v>68</v>
      </c>
      <c r="D299" s="8">
        <f>SUM(D300:D301)</f>
        <v>34</v>
      </c>
      <c r="E299" s="8">
        <f aca="true" t="shared" si="136" ref="E299:K299">SUM(E300:E301)</f>
        <v>34</v>
      </c>
      <c r="F299" s="8">
        <f t="shared" si="136"/>
        <v>0</v>
      </c>
      <c r="G299" s="8">
        <f t="shared" si="136"/>
        <v>0</v>
      </c>
      <c r="H299" s="8">
        <f t="shared" si="136"/>
        <v>0</v>
      </c>
      <c r="I299" s="8">
        <f t="shared" si="136"/>
        <v>0</v>
      </c>
      <c r="J299" s="8">
        <f t="shared" si="136"/>
        <v>0</v>
      </c>
      <c r="K299" s="8">
        <f t="shared" si="136"/>
        <v>0</v>
      </c>
      <c r="L299" s="63"/>
    </row>
    <row r="300" spans="1:12" s="1" customFormat="1" ht="36" customHeight="1">
      <c r="A300" s="227"/>
      <c r="B300" s="45" t="s">
        <v>78</v>
      </c>
      <c r="C300" s="6">
        <f>SUM(D300:K300)</f>
        <v>61.2</v>
      </c>
      <c r="D300" s="6">
        <f>'[2]Перечень проектов'!$E$158</f>
        <v>30.6</v>
      </c>
      <c r="E300" s="6">
        <f>'[2]Перечень проектов'!$E$159</f>
        <v>30.6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3"/>
    </row>
    <row r="301" spans="1:12" s="1" customFormat="1" ht="36" customHeight="1">
      <c r="A301" s="227"/>
      <c r="B301" s="45" t="s">
        <v>101</v>
      </c>
      <c r="C301" s="6">
        <f>SUM(D301:K301)</f>
        <v>6.8</v>
      </c>
      <c r="D301" s="6">
        <f>'[2]Перечень проектов'!$F$158</f>
        <v>3.4</v>
      </c>
      <c r="E301" s="6">
        <f>'[2]Перечень проектов'!$F$159</f>
        <v>3.4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3"/>
    </row>
    <row r="302" spans="1:12" s="1" customFormat="1" ht="36" customHeight="1">
      <c r="A302" s="222" t="str">
        <f>'[2]Перечень проектов'!$B$160</f>
        <v>Проектирование и строительство инженерных сетей для многодетных семей в п.Солнечный</v>
      </c>
      <c r="B302" s="64" t="s">
        <v>51</v>
      </c>
      <c r="C302" s="8">
        <f>SUM(D302:K302)</f>
        <v>14</v>
      </c>
      <c r="D302" s="8">
        <f aca="true" t="shared" si="137" ref="D302:K302">SUM(D303:D303)</f>
        <v>7</v>
      </c>
      <c r="E302" s="8">
        <f t="shared" si="137"/>
        <v>7</v>
      </c>
      <c r="F302" s="8">
        <f t="shared" si="137"/>
        <v>0</v>
      </c>
      <c r="G302" s="8">
        <f t="shared" si="137"/>
        <v>0</v>
      </c>
      <c r="H302" s="8">
        <f t="shared" si="137"/>
        <v>0</v>
      </c>
      <c r="I302" s="8">
        <f t="shared" si="137"/>
        <v>0</v>
      </c>
      <c r="J302" s="8">
        <f t="shared" si="137"/>
        <v>0</v>
      </c>
      <c r="K302" s="8">
        <f t="shared" si="137"/>
        <v>0</v>
      </c>
      <c r="L302" s="63"/>
    </row>
    <row r="303" spans="1:12" s="1" customFormat="1" ht="52.5" customHeight="1">
      <c r="A303" s="227"/>
      <c r="B303" s="45" t="s">
        <v>101</v>
      </c>
      <c r="C303" s="6">
        <f>SUM(D303:K303)</f>
        <v>14</v>
      </c>
      <c r="D303" s="6">
        <f>'[2]Перечень проектов'!$F$164</f>
        <v>7</v>
      </c>
      <c r="E303" s="6">
        <v>7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3"/>
    </row>
    <row r="304" spans="1:12" s="1" customFormat="1" ht="36" customHeight="1">
      <c r="A304" s="222" t="str">
        <f>'[2]Перечень проектов'!$B$166</f>
        <v>Строительство канализационного коллектора от шахты Березовская до очистных сооружений г.Березовский</v>
      </c>
      <c r="B304" s="64" t="s">
        <v>51</v>
      </c>
      <c r="C304" s="8">
        <f>SUM(D304:K304)</f>
        <v>82.99000000000001</v>
      </c>
      <c r="D304" s="8">
        <f aca="true" t="shared" si="138" ref="D304:K304">SUM(D305:D305)</f>
        <v>40.5</v>
      </c>
      <c r="E304" s="8">
        <f t="shared" si="138"/>
        <v>42.49</v>
      </c>
      <c r="F304" s="8">
        <f t="shared" si="138"/>
        <v>0</v>
      </c>
      <c r="G304" s="8">
        <f t="shared" si="138"/>
        <v>0</v>
      </c>
      <c r="H304" s="8">
        <f t="shared" si="138"/>
        <v>0</v>
      </c>
      <c r="I304" s="8">
        <f t="shared" si="138"/>
        <v>0</v>
      </c>
      <c r="J304" s="8">
        <f t="shared" si="138"/>
        <v>0</v>
      </c>
      <c r="K304" s="8">
        <f t="shared" si="138"/>
        <v>0</v>
      </c>
      <c r="L304" s="63"/>
    </row>
    <row r="305" spans="1:12" s="1" customFormat="1" ht="52.5" customHeight="1">
      <c r="A305" s="227"/>
      <c r="B305" s="45" t="s">
        <v>109</v>
      </c>
      <c r="C305" s="6">
        <f>SUM(D305:K305)</f>
        <v>82.99000000000001</v>
      </c>
      <c r="D305" s="6">
        <f>'[2]Перечень проектов'!$G$168</f>
        <v>40.5</v>
      </c>
      <c r="E305" s="6">
        <f>'[2]Перечень проектов'!$G$169</f>
        <v>42.49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3"/>
    </row>
    <row r="306" spans="1:12" s="1" customFormat="1" ht="36" customHeight="1">
      <c r="A306" s="222" t="str">
        <f>'[2]Перечень проектов'!$B$170</f>
        <v>Строительство канализационного коллектора от пос. ш. Южная до пос. ш.Березовская</v>
      </c>
      <c r="B306" s="64" t="s">
        <v>51</v>
      </c>
      <c r="C306" s="8">
        <f aca="true" t="shared" si="139" ref="C306:C312">SUM(D306:K306)</f>
        <v>112</v>
      </c>
      <c r="D306" s="8">
        <f>SUM(D307:D308)</f>
        <v>36</v>
      </c>
      <c r="E306" s="8">
        <f aca="true" t="shared" si="140" ref="E306:K306">SUM(E307:E308)</f>
        <v>38</v>
      </c>
      <c r="F306" s="8">
        <f t="shared" si="140"/>
        <v>38</v>
      </c>
      <c r="G306" s="8">
        <f t="shared" si="140"/>
        <v>0</v>
      </c>
      <c r="H306" s="8">
        <f t="shared" si="140"/>
        <v>0</v>
      </c>
      <c r="I306" s="8">
        <f t="shared" si="140"/>
        <v>0</v>
      </c>
      <c r="J306" s="8">
        <f t="shared" si="140"/>
        <v>0</v>
      </c>
      <c r="K306" s="8">
        <f t="shared" si="140"/>
        <v>0</v>
      </c>
      <c r="L306" s="63"/>
    </row>
    <row r="307" spans="1:12" s="1" customFormat="1" ht="39" customHeight="1">
      <c r="A307" s="227"/>
      <c r="B307" s="45" t="s">
        <v>101</v>
      </c>
      <c r="C307" s="6">
        <f>SUM(D307:K307)</f>
        <v>5.8</v>
      </c>
      <c r="D307" s="6">
        <f>'[2]Перечень проектов'!$F$171</f>
        <v>1.8</v>
      </c>
      <c r="E307" s="6">
        <f>'[2]Перечень проектов'!$F$172</f>
        <v>2</v>
      </c>
      <c r="F307" s="6">
        <f>'[2]Перечень проектов'!$F$173</f>
        <v>2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3"/>
    </row>
    <row r="308" spans="1:12" s="1" customFormat="1" ht="39" customHeight="1">
      <c r="A308" s="227"/>
      <c r="B308" s="45" t="s">
        <v>109</v>
      </c>
      <c r="C308" s="6">
        <f t="shared" si="139"/>
        <v>106.2</v>
      </c>
      <c r="D308" s="6">
        <f>'[2]Перечень проектов'!$G$171</f>
        <v>34.2</v>
      </c>
      <c r="E308" s="6">
        <f>'[2]Перечень проектов'!$G$172</f>
        <v>36</v>
      </c>
      <c r="F308" s="6">
        <f>'[2]Перечень проектов'!$G$173</f>
        <v>36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3"/>
    </row>
    <row r="309" spans="1:12" s="1" customFormat="1" ht="36" customHeight="1">
      <c r="A309" s="222" t="str">
        <f>'[2]Перечень проектов'!$B$174</f>
        <v>Реконструкция котельной №1</v>
      </c>
      <c r="B309" s="64" t="s">
        <v>51</v>
      </c>
      <c r="C309" s="8">
        <f t="shared" si="139"/>
        <v>24</v>
      </c>
      <c r="D309" s="8">
        <f aca="true" t="shared" si="141" ref="D309:K313">SUM(D310:D310)</f>
        <v>24</v>
      </c>
      <c r="E309" s="8">
        <f t="shared" si="141"/>
        <v>0</v>
      </c>
      <c r="F309" s="8">
        <f t="shared" si="141"/>
        <v>0</v>
      </c>
      <c r="G309" s="8">
        <f t="shared" si="141"/>
        <v>0</v>
      </c>
      <c r="H309" s="8">
        <f t="shared" si="141"/>
        <v>0</v>
      </c>
      <c r="I309" s="8">
        <f t="shared" si="141"/>
        <v>0</v>
      </c>
      <c r="J309" s="8">
        <f t="shared" si="141"/>
        <v>0</v>
      </c>
      <c r="K309" s="8">
        <f t="shared" si="141"/>
        <v>0</v>
      </c>
      <c r="L309" s="63"/>
    </row>
    <row r="310" spans="1:12" s="1" customFormat="1" ht="39" customHeight="1">
      <c r="A310" s="227"/>
      <c r="B310" s="45" t="s">
        <v>109</v>
      </c>
      <c r="C310" s="6">
        <f t="shared" si="139"/>
        <v>24</v>
      </c>
      <c r="D310" s="6">
        <f>'[2]Перечень проектов'!$G$179</f>
        <v>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3"/>
    </row>
    <row r="311" spans="1:12" s="1" customFormat="1" ht="36" customHeight="1">
      <c r="A311" s="222" t="str">
        <f>'[2]Перечень проектов'!$B$180</f>
        <v>Строительство полигона твердо-бытовых отходов</v>
      </c>
      <c r="B311" s="64" t="s">
        <v>51</v>
      </c>
      <c r="C311" s="8">
        <f t="shared" si="139"/>
        <v>27.1</v>
      </c>
      <c r="D311" s="8">
        <f t="shared" si="141"/>
        <v>27.1</v>
      </c>
      <c r="E311" s="8">
        <f t="shared" si="141"/>
        <v>0</v>
      </c>
      <c r="F311" s="8">
        <f t="shared" si="141"/>
        <v>0</v>
      </c>
      <c r="G311" s="8">
        <f t="shared" si="141"/>
        <v>0</v>
      </c>
      <c r="H311" s="8">
        <f t="shared" si="141"/>
        <v>0</v>
      </c>
      <c r="I311" s="8">
        <f t="shared" si="141"/>
        <v>0</v>
      </c>
      <c r="J311" s="8">
        <f t="shared" si="141"/>
        <v>0</v>
      </c>
      <c r="K311" s="8">
        <f t="shared" si="141"/>
        <v>0</v>
      </c>
      <c r="L311" s="63"/>
    </row>
    <row r="312" spans="1:12" s="1" customFormat="1" ht="39" customHeight="1">
      <c r="A312" s="227"/>
      <c r="B312" s="45" t="s">
        <v>109</v>
      </c>
      <c r="C312" s="6">
        <f t="shared" si="139"/>
        <v>27.1</v>
      </c>
      <c r="D312" s="6">
        <f>'[2]Перечень проектов'!$G$182</f>
        <v>27.1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3"/>
    </row>
    <row r="313" spans="1:12" s="1" customFormat="1" ht="36" customHeight="1">
      <c r="A313" s="222" t="str">
        <f>'[2]Перечень проектов'!$B$183</f>
        <v>Строительство автомобильной дороги общего пользования г.Березовский - пос.Барзас</v>
      </c>
      <c r="B313" s="64" t="s">
        <v>51</v>
      </c>
      <c r="C313" s="8">
        <f>SUM(D313:K313)</f>
        <v>65</v>
      </c>
      <c r="D313" s="8">
        <f t="shared" si="141"/>
        <v>65</v>
      </c>
      <c r="E313" s="8">
        <f t="shared" si="141"/>
        <v>0</v>
      </c>
      <c r="F313" s="8">
        <f t="shared" si="141"/>
        <v>0</v>
      </c>
      <c r="G313" s="8">
        <f t="shared" si="141"/>
        <v>0</v>
      </c>
      <c r="H313" s="8">
        <f t="shared" si="141"/>
        <v>0</v>
      </c>
      <c r="I313" s="8">
        <f t="shared" si="141"/>
        <v>0</v>
      </c>
      <c r="J313" s="8">
        <f t="shared" si="141"/>
        <v>0</v>
      </c>
      <c r="K313" s="8">
        <f t="shared" si="141"/>
        <v>0</v>
      </c>
      <c r="L313" s="63"/>
    </row>
    <row r="314" spans="1:12" s="1" customFormat="1" ht="39" customHeight="1">
      <c r="A314" s="227"/>
      <c r="B314" s="45" t="s">
        <v>109</v>
      </c>
      <c r="C314" s="6">
        <f>SUM(D314:K314)</f>
        <v>65</v>
      </c>
      <c r="D314" s="6">
        <f>'[2]Перечень проектов'!$G$185</f>
        <v>65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3"/>
    </row>
    <row r="315" spans="1:12" s="1" customFormat="1" ht="36.75" customHeight="1">
      <c r="A315" s="297" t="s">
        <v>230</v>
      </c>
      <c r="B315" s="64" t="s">
        <v>51</v>
      </c>
      <c r="C315" s="8">
        <f t="shared" si="120"/>
        <v>402.32</v>
      </c>
      <c r="D315" s="8">
        <f>D316+D317+D318</f>
        <v>130.41</v>
      </c>
      <c r="E315" s="8">
        <f aca="true" t="shared" si="142" ref="E315:K315">E316+E317+E318</f>
        <v>130.41</v>
      </c>
      <c r="F315" s="8">
        <f t="shared" si="142"/>
        <v>141.5</v>
      </c>
      <c r="G315" s="8">
        <f t="shared" si="142"/>
        <v>0</v>
      </c>
      <c r="H315" s="8">
        <f t="shared" si="142"/>
        <v>0</v>
      </c>
      <c r="I315" s="8">
        <f t="shared" si="142"/>
        <v>0</v>
      </c>
      <c r="J315" s="8">
        <f t="shared" si="142"/>
        <v>0</v>
      </c>
      <c r="K315" s="8">
        <f t="shared" si="142"/>
        <v>0</v>
      </c>
      <c r="L315" s="63"/>
    </row>
    <row r="316" spans="1:12" s="1" customFormat="1" ht="39" customHeight="1">
      <c r="A316" s="298"/>
      <c r="B316" s="92" t="s">
        <v>78</v>
      </c>
      <c r="C316" s="8">
        <f>SUM(D316:K316)</f>
        <v>182.12</v>
      </c>
      <c r="D316" s="6">
        <f>D320+D323</f>
        <v>56.629999999999995</v>
      </c>
      <c r="E316" s="6">
        <f aca="true" t="shared" si="143" ref="E316:K316">E320+E323</f>
        <v>56.629999999999995</v>
      </c>
      <c r="F316" s="6">
        <f t="shared" si="143"/>
        <v>68.86</v>
      </c>
      <c r="G316" s="6">
        <f t="shared" si="143"/>
        <v>0</v>
      </c>
      <c r="H316" s="6">
        <f t="shared" si="143"/>
        <v>0</v>
      </c>
      <c r="I316" s="6">
        <f t="shared" si="143"/>
        <v>0</v>
      </c>
      <c r="J316" s="6">
        <f t="shared" si="143"/>
        <v>0</v>
      </c>
      <c r="K316" s="6">
        <f t="shared" si="143"/>
        <v>0</v>
      </c>
      <c r="L316" s="63"/>
    </row>
    <row r="317" spans="1:12" s="1" customFormat="1" ht="39" customHeight="1">
      <c r="A317" s="298"/>
      <c r="B317" s="92" t="s">
        <v>101</v>
      </c>
      <c r="C317" s="8">
        <f t="shared" si="120"/>
        <v>25.2</v>
      </c>
      <c r="D317" s="6">
        <f>D321+D324</f>
        <v>8.78</v>
      </c>
      <c r="E317" s="6">
        <f aca="true" t="shared" si="144" ref="E317:K317">E321+E324</f>
        <v>8.78</v>
      </c>
      <c r="F317" s="6">
        <f t="shared" si="144"/>
        <v>7.64</v>
      </c>
      <c r="G317" s="6">
        <f t="shared" si="144"/>
        <v>0</v>
      </c>
      <c r="H317" s="6">
        <f t="shared" si="144"/>
        <v>0</v>
      </c>
      <c r="I317" s="6">
        <f t="shared" si="144"/>
        <v>0</v>
      </c>
      <c r="J317" s="6">
        <f t="shared" si="144"/>
        <v>0</v>
      </c>
      <c r="K317" s="6">
        <f t="shared" si="144"/>
        <v>0</v>
      </c>
      <c r="L317" s="63"/>
    </row>
    <row r="318" spans="1:12" s="1" customFormat="1" ht="39" customHeight="1">
      <c r="A318" s="299"/>
      <c r="B318" s="64" t="s">
        <v>109</v>
      </c>
      <c r="C318" s="8">
        <f>SUM(D318:K318)</f>
        <v>195</v>
      </c>
      <c r="D318" s="6">
        <f>D326+D328</f>
        <v>65</v>
      </c>
      <c r="E318" s="6">
        <f aca="true" t="shared" si="145" ref="E318:K318">E326+E328</f>
        <v>65</v>
      </c>
      <c r="F318" s="6">
        <f t="shared" si="145"/>
        <v>65</v>
      </c>
      <c r="G318" s="6">
        <f t="shared" si="145"/>
        <v>0</v>
      </c>
      <c r="H318" s="6">
        <f t="shared" si="145"/>
        <v>0</v>
      </c>
      <c r="I318" s="6">
        <f t="shared" si="145"/>
        <v>0</v>
      </c>
      <c r="J318" s="6">
        <f t="shared" si="145"/>
        <v>0</v>
      </c>
      <c r="K318" s="6">
        <f t="shared" si="145"/>
        <v>0</v>
      </c>
      <c r="L318" s="63"/>
    </row>
    <row r="319" spans="1:12" s="1" customFormat="1" ht="26.25" customHeight="1">
      <c r="A319" s="222" t="str">
        <f>'[2]Перечень проектов'!$B$187</f>
        <v>Реконструкция помещения школы №8 под детский сад</v>
      </c>
      <c r="B319" s="64" t="s">
        <v>51</v>
      </c>
      <c r="C319" s="8">
        <f t="shared" si="120"/>
        <v>54.32</v>
      </c>
      <c r="D319" s="8">
        <f>SUM(D320:D321)</f>
        <v>27.16</v>
      </c>
      <c r="E319" s="8">
        <f aca="true" t="shared" si="146" ref="E319:K319">SUM(E320:E321)</f>
        <v>27.16</v>
      </c>
      <c r="F319" s="8">
        <f t="shared" si="146"/>
        <v>0</v>
      </c>
      <c r="G319" s="8">
        <f t="shared" si="146"/>
        <v>0</v>
      </c>
      <c r="H319" s="8">
        <f t="shared" si="146"/>
        <v>0</v>
      </c>
      <c r="I319" s="8">
        <f t="shared" si="146"/>
        <v>0</v>
      </c>
      <c r="J319" s="8">
        <f t="shared" si="146"/>
        <v>0</v>
      </c>
      <c r="K319" s="8">
        <f t="shared" si="146"/>
        <v>0</v>
      </c>
      <c r="L319" s="63"/>
    </row>
    <row r="320" spans="1:12" s="1" customFormat="1" ht="36" customHeight="1">
      <c r="A320" s="227"/>
      <c r="B320" s="45" t="s">
        <v>78</v>
      </c>
      <c r="C320" s="6">
        <f>SUM(D320:K320)</f>
        <v>44.4</v>
      </c>
      <c r="D320" s="6">
        <f>'[2]Перечень проектов'!$E$188</f>
        <v>22.2</v>
      </c>
      <c r="E320" s="6">
        <f>'[2]Перечень проектов'!$E$189</f>
        <v>22.2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3"/>
    </row>
    <row r="321" spans="1:12" s="1" customFormat="1" ht="36" customHeight="1">
      <c r="A321" s="227"/>
      <c r="B321" s="45" t="s">
        <v>101</v>
      </c>
      <c r="C321" s="6">
        <f>SUM(D321:K321)</f>
        <v>9.92</v>
      </c>
      <c r="D321" s="6">
        <f>'[2]Перечень проектов'!$F$188</f>
        <v>4.96</v>
      </c>
      <c r="E321" s="6">
        <f>'[2]Перечень проектов'!$F$189</f>
        <v>4.96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3"/>
    </row>
    <row r="322" spans="1:12" s="1" customFormat="1" ht="27.75" customHeight="1">
      <c r="A322" s="222" t="str">
        <f>'[2]Перечень проектов'!$B$190</f>
        <v>Строительство городского стадиона</v>
      </c>
      <c r="B322" s="64" t="s">
        <v>51</v>
      </c>
      <c r="C322" s="8">
        <f>SUM(D322:K322)</f>
        <v>153</v>
      </c>
      <c r="D322" s="8">
        <f>SUM(D323:D324)</f>
        <v>38.25</v>
      </c>
      <c r="E322" s="8">
        <f aca="true" t="shared" si="147" ref="E322:K322">SUM(E323:E324)</f>
        <v>38.25</v>
      </c>
      <c r="F322" s="8">
        <f t="shared" si="147"/>
        <v>76.5</v>
      </c>
      <c r="G322" s="8">
        <f t="shared" si="147"/>
        <v>0</v>
      </c>
      <c r="H322" s="8">
        <f t="shared" si="147"/>
        <v>0</v>
      </c>
      <c r="I322" s="8">
        <f t="shared" si="147"/>
        <v>0</v>
      </c>
      <c r="J322" s="8">
        <f t="shared" si="147"/>
        <v>0</v>
      </c>
      <c r="K322" s="8">
        <f t="shared" si="147"/>
        <v>0</v>
      </c>
      <c r="L322" s="63"/>
    </row>
    <row r="323" spans="1:12" s="1" customFormat="1" ht="36" customHeight="1">
      <c r="A323" s="227"/>
      <c r="B323" s="45" t="s">
        <v>78</v>
      </c>
      <c r="C323" s="6">
        <f>SUM(D323:K323)</f>
        <v>137.72</v>
      </c>
      <c r="D323" s="6">
        <f>'[2]Перечень проектов'!$E$191</f>
        <v>34.43</v>
      </c>
      <c r="E323" s="6">
        <f>'[2]Перечень проектов'!$E$192</f>
        <v>34.43</v>
      </c>
      <c r="F323" s="6">
        <f>'[2]Перечень проектов'!$E$193</f>
        <v>68.86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3"/>
    </row>
    <row r="324" spans="1:12" s="1" customFormat="1" ht="36" customHeight="1">
      <c r="A324" s="227"/>
      <c r="B324" s="45" t="s">
        <v>101</v>
      </c>
      <c r="C324" s="6">
        <f>SUM(D324:K324)</f>
        <v>15.28</v>
      </c>
      <c r="D324" s="6">
        <f>'[2]Перечень проектов'!$F$191</f>
        <v>3.82</v>
      </c>
      <c r="E324" s="6">
        <f>'[2]Перечень проектов'!$F$192</f>
        <v>3.82</v>
      </c>
      <c r="F324" s="6">
        <f>'[2]Перечень проектов'!$F$193</f>
        <v>7.64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3"/>
    </row>
    <row r="325" spans="1:12" s="1" customFormat="1" ht="26.25" customHeight="1">
      <c r="A325" s="222" t="str">
        <f>'[2]Перечень проектов'!$B$194</f>
        <v>Строительство детского сада в микрорайоне № 4А</v>
      </c>
      <c r="B325" s="64" t="s">
        <v>51</v>
      </c>
      <c r="C325" s="8">
        <f>SUM(D325:K325)</f>
        <v>95</v>
      </c>
      <c r="D325" s="8">
        <f aca="true" t="shared" si="148" ref="D325:K325">SUM(D326:D326)</f>
        <v>30</v>
      </c>
      <c r="E325" s="8">
        <f t="shared" si="148"/>
        <v>30</v>
      </c>
      <c r="F325" s="8">
        <f t="shared" si="148"/>
        <v>35</v>
      </c>
      <c r="G325" s="8">
        <f t="shared" si="148"/>
        <v>0</v>
      </c>
      <c r="H325" s="8">
        <f t="shared" si="148"/>
        <v>0</v>
      </c>
      <c r="I325" s="8">
        <f t="shared" si="148"/>
        <v>0</v>
      </c>
      <c r="J325" s="8">
        <f t="shared" si="148"/>
        <v>0</v>
      </c>
      <c r="K325" s="8">
        <f t="shared" si="148"/>
        <v>0</v>
      </c>
      <c r="L325" s="63"/>
    </row>
    <row r="326" spans="1:12" s="1" customFormat="1" ht="36" customHeight="1">
      <c r="A326" s="227"/>
      <c r="B326" s="45" t="s">
        <v>109</v>
      </c>
      <c r="C326" s="6">
        <f>SUM(D326:K326)</f>
        <v>95</v>
      </c>
      <c r="D326" s="6">
        <f>'[2]Перечень проектов'!$F$195</f>
        <v>30</v>
      </c>
      <c r="E326" s="6">
        <f>'[2]Перечень проектов'!$F$196</f>
        <v>30</v>
      </c>
      <c r="F326" s="6">
        <f>'[2]Перечень проектов'!$F$197</f>
        <v>35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3"/>
    </row>
    <row r="327" spans="1:12" s="1" customFormat="1" ht="26.25" customHeight="1">
      <c r="A327" s="222" t="str">
        <f>'[2]Перечень проектов'!$B$198</f>
        <v>Строительство детского сада в п.Солнечный</v>
      </c>
      <c r="B327" s="64" t="s">
        <v>51</v>
      </c>
      <c r="C327" s="8">
        <f>SUM(D327:K327)</f>
        <v>100</v>
      </c>
      <c r="D327" s="8">
        <f aca="true" t="shared" si="149" ref="D327:K327">SUM(D328:D328)</f>
        <v>35</v>
      </c>
      <c r="E327" s="8">
        <f t="shared" si="149"/>
        <v>35</v>
      </c>
      <c r="F327" s="8">
        <f t="shared" si="149"/>
        <v>30</v>
      </c>
      <c r="G327" s="8">
        <f t="shared" si="149"/>
        <v>0</v>
      </c>
      <c r="H327" s="8">
        <f t="shared" si="149"/>
        <v>0</v>
      </c>
      <c r="I327" s="8">
        <f t="shared" si="149"/>
        <v>0</v>
      </c>
      <c r="J327" s="8">
        <f t="shared" si="149"/>
        <v>0</v>
      </c>
      <c r="K327" s="8">
        <f t="shared" si="149"/>
        <v>0</v>
      </c>
      <c r="L327" s="63"/>
    </row>
    <row r="328" spans="1:12" s="1" customFormat="1" ht="36" customHeight="1">
      <c r="A328" s="227"/>
      <c r="B328" s="45" t="s">
        <v>109</v>
      </c>
      <c r="C328" s="6">
        <f>SUM(D328:K328)</f>
        <v>100</v>
      </c>
      <c r="D328" s="6">
        <f>'[2]Перечень проектов'!$F$199</f>
        <v>35</v>
      </c>
      <c r="E328" s="6">
        <f>'[2]Перечень проектов'!$F$200</f>
        <v>35</v>
      </c>
      <c r="F328" s="6">
        <f>'[2]Перечень проектов'!$F$201</f>
        <v>30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3"/>
    </row>
    <row r="329" spans="1:12" s="3" customFormat="1" ht="29.25" customHeight="1">
      <c r="A329" s="225" t="s">
        <v>231</v>
      </c>
      <c r="B329" s="53" t="s">
        <v>51</v>
      </c>
      <c r="C329" s="54">
        <f t="shared" si="120"/>
        <v>1450.57</v>
      </c>
      <c r="D329" s="55">
        <f>SUM(D330:D332)</f>
        <v>581.37</v>
      </c>
      <c r="E329" s="55">
        <f aca="true" t="shared" si="150" ref="E329:K329">SUM(E330:E332)</f>
        <v>407.69999999999993</v>
      </c>
      <c r="F329" s="55">
        <f t="shared" si="150"/>
        <v>461.5</v>
      </c>
      <c r="G329" s="55">
        <f t="shared" si="150"/>
        <v>0</v>
      </c>
      <c r="H329" s="55">
        <f t="shared" si="150"/>
        <v>0</v>
      </c>
      <c r="I329" s="55">
        <f t="shared" si="150"/>
        <v>0</v>
      </c>
      <c r="J329" s="55">
        <f t="shared" si="150"/>
        <v>0</v>
      </c>
      <c r="K329" s="55">
        <f t="shared" si="150"/>
        <v>0</v>
      </c>
      <c r="L329" s="5"/>
    </row>
    <row r="330" spans="1:12" s="3" customFormat="1" ht="36.75" customHeight="1">
      <c r="A330" s="225"/>
      <c r="B330" s="53" t="s">
        <v>78</v>
      </c>
      <c r="C330" s="54">
        <f>SUM(D330:K330)</f>
        <v>243.32</v>
      </c>
      <c r="D330" s="56">
        <f>D285+D316</f>
        <v>87.22999999999999</v>
      </c>
      <c r="E330" s="56">
        <f aca="true" t="shared" si="151" ref="E330:K330">E285+E316</f>
        <v>87.22999999999999</v>
      </c>
      <c r="F330" s="56">
        <f t="shared" si="151"/>
        <v>68.86</v>
      </c>
      <c r="G330" s="56">
        <f t="shared" si="151"/>
        <v>0</v>
      </c>
      <c r="H330" s="56">
        <f t="shared" si="151"/>
        <v>0</v>
      </c>
      <c r="I330" s="56">
        <f t="shared" si="151"/>
        <v>0</v>
      </c>
      <c r="J330" s="56">
        <f t="shared" si="151"/>
        <v>0</v>
      </c>
      <c r="K330" s="56">
        <f t="shared" si="151"/>
        <v>0</v>
      </c>
      <c r="L330" s="5"/>
    </row>
    <row r="331" spans="1:12" s="3" customFormat="1" ht="36.75" customHeight="1">
      <c r="A331" s="225"/>
      <c r="B331" s="53" t="s">
        <v>101</v>
      </c>
      <c r="C331" s="54">
        <f t="shared" si="120"/>
        <v>81.8</v>
      </c>
      <c r="D331" s="56">
        <f>D286+D317</f>
        <v>26.979999999999997</v>
      </c>
      <c r="E331" s="56">
        <f aca="true" t="shared" si="152" ref="E331:K331">E286+E317</f>
        <v>27.18</v>
      </c>
      <c r="F331" s="56">
        <f t="shared" si="152"/>
        <v>27.64</v>
      </c>
      <c r="G331" s="56">
        <f t="shared" si="152"/>
        <v>0</v>
      </c>
      <c r="H331" s="56">
        <f t="shared" si="152"/>
        <v>0</v>
      </c>
      <c r="I331" s="56">
        <f t="shared" si="152"/>
        <v>0</v>
      </c>
      <c r="J331" s="56">
        <f t="shared" si="152"/>
        <v>0</v>
      </c>
      <c r="K331" s="56">
        <f t="shared" si="152"/>
        <v>0</v>
      </c>
      <c r="L331" s="5"/>
    </row>
    <row r="332" spans="1:12" s="3" customFormat="1" ht="35.25" customHeight="1">
      <c r="A332" s="225"/>
      <c r="B332" s="53" t="s">
        <v>109</v>
      </c>
      <c r="C332" s="54">
        <f t="shared" si="120"/>
        <v>1125.45</v>
      </c>
      <c r="D332" s="56">
        <f>D267+D277+D281+D287+D318</f>
        <v>467.16</v>
      </c>
      <c r="E332" s="56">
        <f aca="true" t="shared" si="153" ref="E332:K332">E267+E277+E281+E287+E318</f>
        <v>293.28999999999996</v>
      </c>
      <c r="F332" s="56">
        <f t="shared" si="153"/>
        <v>365</v>
      </c>
      <c r="G332" s="56">
        <f t="shared" si="153"/>
        <v>0</v>
      </c>
      <c r="H332" s="56">
        <f t="shared" si="153"/>
        <v>0</v>
      </c>
      <c r="I332" s="56">
        <f t="shared" si="153"/>
        <v>0</v>
      </c>
      <c r="J332" s="56">
        <f t="shared" si="153"/>
        <v>0</v>
      </c>
      <c r="K332" s="56">
        <f t="shared" si="153"/>
        <v>0</v>
      </c>
      <c r="L332" s="5"/>
    </row>
    <row r="333" spans="1:12" s="3" customFormat="1" ht="29.25" customHeight="1">
      <c r="A333" s="224" t="s">
        <v>182</v>
      </c>
      <c r="B333" s="57" t="s">
        <v>51</v>
      </c>
      <c r="C333" s="58">
        <f t="shared" si="120"/>
        <v>6794.816</v>
      </c>
      <c r="D333" s="59">
        <f>SUM(D334:D338)</f>
        <v>1214.843</v>
      </c>
      <c r="E333" s="59">
        <f aca="true" t="shared" si="154" ref="E333:K333">SUM(E334:E338)</f>
        <v>1075.807</v>
      </c>
      <c r="F333" s="59">
        <f t="shared" si="154"/>
        <v>1110.787</v>
      </c>
      <c r="G333" s="59">
        <f t="shared" si="154"/>
        <v>673.8969999999999</v>
      </c>
      <c r="H333" s="59">
        <f t="shared" si="154"/>
        <v>664.281</v>
      </c>
      <c r="I333" s="59">
        <f t="shared" si="154"/>
        <v>669.1570000000002</v>
      </c>
      <c r="J333" s="59">
        <f t="shared" si="154"/>
        <v>729.0220000000002</v>
      </c>
      <c r="K333" s="59">
        <f t="shared" si="154"/>
        <v>657.0219999999999</v>
      </c>
      <c r="L333" s="5"/>
    </row>
    <row r="334" spans="1:12" s="3" customFormat="1" ht="42.75" customHeight="1">
      <c r="A334" s="224"/>
      <c r="B334" s="57" t="s">
        <v>101</v>
      </c>
      <c r="C334" s="58">
        <f t="shared" si="120"/>
        <v>2184.4950000000003</v>
      </c>
      <c r="D334" s="93">
        <f>D30+D43+D78+D106+D134+D145+D153+D186+D200+D257+D331</f>
        <v>285.28600000000006</v>
      </c>
      <c r="E334" s="93">
        <f aca="true" t="shared" si="155" ref="E334:K334">E30+E43+E78+E106+E134+E145+E153+E186+E200+E257+E331</f>
        <v>293.68</v>
      </c>
      <c r="F334" s="93">
        <f t="shared" si="155"/>
        <v>289.95</v>
      </c>
      <c r="G334" s="93">
        <f t="shared" si="155"/>
        <v>259.92</v>
      </c>
      <c r="H334" s="93">
        <f t="shared" si="155"/>
        <v>257.864</v>
      </c>
      <c r="I334" s="93">
        <f t="shared" si="155"/>
        <v>262.985</v>
      </c>
      <c r="J334" s="93">
        <f t="shared" si="155"/>
        <v>265.35</v>
      </c>
      <c r="K334" s="93">
        <f t="shared" si="155"/>
        <v>269.46</v>
      </c>
      <c r="L334" s="5"/>
    </row>
    <row r="335" spans="1:12" s="3" customFormat="1" ht="41.25" customHeight="1">
      <c r="A335" s="224"/>
      <c r="B335" s="57" t="s">
        <v>78</v>
      </c>
      <c r="C335" s="58">
        <f t="shared" si="120"/>
        <v>1965.559</v>
      </c>
      <c r="D335" s="93">
        <f>D31+D42+D79+D107+D230+D330</f>
        <v>300.308</v>
      </c>
      <c r="E335" s="93">
        <f aca="true" t="shared" si="156" ref="E335:K335">E31+E42+E79+E107+E230+E330</f>
        <v>314.748</v>
      </c>
      <c r="F335" s="93">
        <f t="shared" si="156"/>
        <v>278.64799999999997</v>
      </c>
      <c r="G335" s="93">
        <f t="shared" si="156"/>
        <v>209.78799999999998</v>
      </c>
      <c r="H335" s="93">
        <f t="shared" si="156"/>
        <v>209.72799999999998</v>
      </c>
      <c r="I335" s="93">
        <f t="shared" si="156"/>
        <v>208.483</v>
      </c>
      <c r="J335" s="93">
        <f t="shared" si="156"/>
        <v>223.483</v>
      </c>
      <c r="K335" s="93">
        <f t="shared" si="156"/>
        <v>220.373</v>
      </c>
      <c r="L335" s="5"/>
    </row>
    <row r="336" spans="1:12" s="3" customFormat="1" ht="37.5" customHeight="1">
      <c r="A336" s="224"/>
      <c r="B336" s="57" t="s">
        <v>77</v>
      </c>
      <c r="C336" s="58">
        <f t="shared" si="120"/>
        <v>592.232</v>
      </c>
      <c r="D336" s="93">
        <f>D41</f>
        <v>74.029</v>
      </c>
      <c r="E336" s="93">
        <f aca="true" t="shared" si="157" ref="E336:K336">E41</f>
        <v>74.029</v>
      </c>
      <c r="F336" s="93">
        <f t="shared" si="157"/>
        <v>74.029</v>
      </c>
      <c r="G336" s="93">
        <f t="shared" si="157"/>
        <v>74.029</v>
      </c>
      <c r="H336" s="93">
        <f t="shared" si="157"/>
        <v>74.029</v>
      </c>
      <c r="I336" s="93">
        <f t="shared" si="157"/>
        <v>74.029</v>
      </c>
      <c r="J336" s="93">
        <f t="shared" si="157"/>
        <v>74.029</v>
      </c>
      <c r="K336" s="93">
        <f t="shared" si="157"/>
        <v>74.029</v>
      </c>
      <c r="L336" s="5"/>
    </row>
    <row r="337" spans="1:12" s="3" customFormat="1" ht="36" customHeight="1">
      <c r="A337" s="224"/>
      <c r="B337" s="57" t="s">
        <v>109</v>
      </c>
      <c r="C337" s="58">
        <f t="shared" si="120"/>
        <v>2050.69</v>
      </c>
      <c r="D337" s="93">
        <f>D108+D187+D201+D258+D332</f>
        <v>554.99</v>
      </c>
      <c r="E337" s="93">
        <f aca="true" t="shared" si="158" ref="E337:K337">E108+E187+E201+E258+E332</f>
        <v>393.11999999999995</v>
      </c>
      <c r="F337" s="93">
        <f t="shared" si="158"/>
        <v>467.93</v>
      </c>
      <c r="G337" s="93">
        <f t="shared" si="158"/>
        <v>129.93</v>
      </c>
      <c r="H337" s="93">
        <f t="shared" si="158"/>
        <v>122.43</v>
      </c>
      <c r="I337" s="93">
        <f t="shared" si="158"/>
        <v>123.43</v>
      </c>
      <c r="J337" s="93">
        <f t="shared" si="158"/>
        <v>165.93</v>
      </c>
      <c r="K337" s="93">
        <f t="shared" si="158"/>
        <v>92.93</v>
      </c>
      <c r="L337" s="5"/>
    </row>
    <row r="338" spans="1:12" s="3" customFormat="1" ht="36" customHeight="1">
      <c r="A338" s="224"/>
      <c r="B338" s="57" t="s">
        <v>75</v>
      </c>
      <c r="C338" s="58">
        <f t="shared" si="120"/>
        <v>1.84</v>
      </c>
      <c r="D338" s="93">
        <f>D188</f>
        <v>0.23</v>
      </c>
      <c r="E338" s="93">
        <f aca="true" t="shared" si="159" ref="E338:K338">E188</f>
        <v>0.23</v>
      </c>
      <c r="F338" s="93">
        <f t="shared" si="159"/>
        <v>0.23</v>
      </c>
      <c r="G338" s="93">
        <f t="shared" si="159"/>
        <v>0.23</v>
      </c>
      <c r="H338" s="93">
        <f t="shared" si="159"/>
        <v>0.23</v>
      </c>
      <c r="I338" s="93">
        <f t="shared" si="159"/>
        <v>0.23</v>
      </c>
      <c r="J338" s="93">
        <f t="shared" si="159"/>
        <v>0.23</v>
      </c>
      <c r="K338" s="93">
        <f t="shared" si="159"/>
        <v>0.23</v>
      </c>
      <c r="L338" s="5"/>
    </row>
  </sheetData>
  <sheetProtection/>
  <mergeCells count="156">
    <mergeCell ref="A309:A310"/>
    <mergeCell ref="A311:A312"/>
    <mergeCell ref="A325:A326"/>
    <mergeCell ref="A322:A324"/>
    <mergeCell ref="A315:A318"/>
    <mergeCell ref="A333:A338"/>
    <mergeCell ref="A265:K265"/>
    <mergeCell ref="A295:A297"/>
    <mergeCell ref="A289:A291"/>
    <mergeCell ref="A319:A321"/>
    <mergeCell ref="A329:A332"/>
    <mergeCell ref="A284:A287"/>
    <mergeCell ref="A268:A269"/>
    <mergeCell ref="A276:A277"/>
    <mergeCell ref="A266:A267"/>
    <mergeCell ref="A292:A294"/>
    <mergeCell ref="A278:A279"/>
    <mergeCell ref="A280:A281"/>
    <mergeCell ref="A282:A283"/>
    <mergeCell ref="A327:A328"/>
    <mergeCell ref="A299:A301"/>
    <mergeCell ref="A302:A303"/>
    <mergeCell ref="A304:A305"/>
    <mergeCell ref="A313:A314"/>
    <mergeCell ref="A174:K174"/>
    <mergeCell ref="A225:A226"/>
    <mergeCell ref="A227:A228"/>
    <mergeCell ref="A229:A230"/>
    <mergeCell ref="A231:K231"/>
    <mergeCell ref="A270:A271"/>
    <mergeCell ref="A272:A273"/>
    <mergeCell ref="A274:A275"/>
    <mergeCell ref="A306:A308"/>
    <mergeCell ref="A256:A258"/>
    <mergeCell ref="A259:A264"/>
    <mergeCell ref="A189:K189"/>
    <mergeCell ref="A237:A239"/>
    <mergeCell ref="A244:K244"/>
    <mergeCell ref="A193:A194"/>
    <mergeCell ref="A245:A246"/>
    <mergeCell ref="A190:A192"/>
    <mergeCell ref="A236:K236"/>
    <mergeCell ref="A233:A235"/>
    <mergeCell ref="A240:K240"/>
    <mergeCell ref="A241:A243"/>
    <mergeCell ref="A202:K202"/>
    <mergeCell ref="A203:A204"/>
    <mergeCell ref="A205:A206"/>
    <mergeCell ref="A232:K232"/>
    <mergeCell ref="A195:A196"/>
    <mergeCell ref="A197:A198"/>
    <mergeCell ref="A199:A201"/>
    <mergeCell ref="A177:A179"/>
    <mergeCell ref="A180:K180"/>
    <mergeCell ref="A181:A182"/>
    <mergeCell ref="A183:A184"/>
    <mergeCell ref="A185:A188"/>
    <mergeCell ref="A217:A218"/>
    <mergeCell ref="A219:A220"/>
    <mergeCell ref="A221:A222"/>
    <mergeCell ref="A223:A224"/>
    <mergeCell ref="A207:A208"/>
    <mergeCell ref="A209:A210"/>
    <mergeCell ref="A211:A212"/>
    <mergeCell ref="A213:A214"/>
    <mergeCell ref="A215:A216"/>
    <mergeCell ref="A157:A160"/>
    <mergeCell ref="A161:A164"/>
    <mergeCell ref="A165:K165"/>
    <mergeCell ref="A150:A151"/>
    <mergeCell ref="A152:A153"/>
    <mergeCell ref="A154:K154"/>
    <mergeCell ref="A166:A168"/>
    <mergeCell ref="A169:A170"/>
    <mergeCell ref="A171:A173"/>
    <mergeCell ref="A44:K44"/>
    <mergeCell ref="A83:A84"/>
    <mergeCell ref="A85:A86"/>
    <mergeCell ref="A87:A88"/>
    <mergeCell ref="A99:A100"/>
    <mergeCell ref="A101:A104"/>
    <mergeCell ref="A89:A90"/>
    <mergeCell ref="A105:A108"/>
    <mergeCell ref="A109:K109"/>
    <mergeCell ref="A91:A92"/>
    <mergeCell ref="A93:A94"/>
    <mergeCell ref="A95:A96"/>
    <mergeCell ref="A80:K80"/>
    <mergeCell ref="A81:A82"/>
    <mergeCell ref="A77:A79"/>
    <mergeCell ref="A53:A55"/>
    <mergeCell ref="A97:A98"/>
    <mergeCell ref="A45:A46"/>
    <mergeCell ref="A64:A65"/>
    <mergeCell ref="A66:A67"/>
    <mergeCell ref="A68:A69"/>
    <mergeCell ref="A70:A71"/>
    <mergeCell ref="A72:A73"/>
    <mergeCell ref="A1:K1"/>
    <mergeCell ref="A2:K2"/>
    <mergeCell ref="A4:A5"/>
    <mergeCell ref="B4:B5"/>
    <mergeCell ref="C4:C5"/>
    <mergeCell ref="A6:K6"/>
    <mergeCell ref="D4:K4"/>
    <mergeCell ref="A27:A28"/>
    <mergeCell ref="A13:A14"/>
    <mergeCell ref="A15:A16"/>
    <mergeCell ref="A251:A252"/>
    <mergeCell ref="A253:K253"/>
    <mergeCell ref="A254:A255"/>
    <mergeCell ref="A29:A32"/>
    <mergeCell ref="A7:A9"/>
    <mergeCell ref="A10:A12"/>
    <mergeCell ref="A17:A18"/>
    <mergeCell ref="A19:A21"/>
    <mergeCell ref="A22:A24"/>
    <mergeCell ref="A25:A26"/>
    <mergeCell ref="A74:A76"/>
    <mergeCell ref="A33:K33"/>
    <mergeCell ref="A34:A37"/>
    <mergeCell ref="A38:A39"/>
    <mergeCell ref="A47:A49"/>
    <mergeCell ref="A50:A52"/>
    <mergeCell ref="A56:A58"/>
    <mergeCell ref="A59:A61"/>
    <mergeCell ref="A62:A63"/>
    <mergeCell ref="A40:A43"/>
    <mergeCell ref="A110:A111"/>
    <mergeCell ref="A112:A113"/>
    <mergeCell ref="A114:K114"/>
    <mergeCell ref="A115:A116"/>
    <mergeCell ref="A247:K247"/>
    <mergeCell ref="A248:A249"/>
    <mergeCell ref="A250:K250"/>
    <mergeCell ref="A117:A118"/>
    <mergeCell ref="A119:A120"/>
    <mergeCell ref="A121:K121"/>
    <mergeCell ref="A122:A123"/>
    <mergeCell ref="A124:A125"/>
    <mergeCell ref="A136:A137"/>
    <mergeCell ref="A138:A139"/>
    <mergeCell ref="A140:A141"/>
    <mergeCell ref="A142:A143"/>
    <mergeCell ref="A144:A145"/>
    <mergeCell ref="A175:A176"/>
    <mergeCell ref="A146:K146"/>
    <mergeCell ref="A126:A127"/>
    <mergeCell ref="A128:A129"/>
    <mergeCell ref="A130:K130"/>
    <mergeCell ref="A131:A132"/>
    <mergeCell ref="A133:A134"/>
    <mergeCell ref="A135:K135"/>
    <mergeCell ref="A147:K147"/>
    <mergeCell ref="A148:A149"/>
    <mergeCell ref="A155:A156"/>
  </mergeCells>
  <printOptions/>
  <pageMargins left="0.3937007874015748" right="0.31496062992125984" top="0.3937007874015748" bottom="0.35433070866141736" header="0.31496062992125984" footer="0.31496062992125984"/>
  <pageSetup fitToHeight="16" fitToWidth="1" horizontalDpi="180" verticalDpi="180" orientation="landscape" paperSize="9" scale="77" r:id="rId1"/>
  <rowBreaks count="6" manualBreakCount="6">
    <brk id="24" max="11" man="1"/>
    <brk id="43" max="11" man="1"/>
    <brk id="104" max="11" man="1"/>
    <brk id="145" max="11" man="1"/>
    <brk id="204" max="11" man="1"/>
    <brk id="2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G1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23.28125" style="146" customWidth="1"/>
    <col min="2" max="2" width="9.57421875" style="146" bestFit="1" customWidth="1"/>
    <col min="3" max="4" width="10.7109375" style="146" customWidth="1"/>
    <col min="5" max="5" width="11.00390625" style="146" customWidth="1"/>
    <col min="6" max="6" width="11.421875" style="146" customWidth="1"/>
    <col min="7" max="7" width="12.00390625" style="146" customWidth="1"/>
    <col min="8" max="16384" width="9.140625" style="146" customWidth="1"/>
  </cols>
  <sheetData>
    <row r="2" spans="1:6" ht="15" customHeight="1">
      <c r="A2" s="301" t="s">
        <v>232</v>
      </c>
      <c r="B2" s="301"/>
      <c r="C2" s="301"/>
      <c r="D2" s="301"/>
      <c r="E2" s="301"/>
      <c r="F2" s="301"/>
    </row>
    <row r="4" spans="1:7" s="149" customFormat="1" ht="28.5">
      <c r="A4" s="147" t="s">
        <v>233</v>
      </c>
      <c r="B4" s="148">
        <v>2014</v>
      </c>
      <c r="C4" s="148">
        <v>2015</v>
      </c>
      <c r="D4" s="148">
        <v>2016</v>
      </c>
      <c r="E4" s="148">
        <v>2017</v>
      </c>
      <c r="F4" s="148" t="s">
        <v>234</v>
      </c>
      <c r="G4" s="148" t="s">
        <v>235</v>
      </c>
    </row>
    <row r="5" spans="1:7" ht="30">
      <c r="A5" s="150" t="s">
        <v>236</v>
      </c>
      <c r="B5" s="151">
        <v>108.9915</v>
      </c>
      <c r="C5" s="151">
        <v>103.491</v>
      </c>
      <c r="D5" s="151">
        <v>108.109</v>
      </c>
      <c r="E5" s="151">
        <v>107.449</v>
      </c>
      <c r="F5" s="151">
        <v>592.232</v>
      </c>
      <c r="G5" s="151">
        <f>SUM(B5:F5)</f>
        <v>1020.2725</v>
      </c>
    </row>
    <row r="6" spans="1:7" ht="30">
      <c r="A6" s="150" t="s">
        <v>237</v>
      </c>
      <c r="B6" s="151">
        <v>227.79199999999997</v>
      </c>
      <c r="C6" s="151">
        <v>192.96699999999998</v>
      </c>
      <c r="D6" s="151">
        <v>196.99099999999999</v>
      </c>
      <c r="E6" s="151">
        <v>196.99099999999999</v>
      </c>
      <c r="F6" s="151">
        <v>1965.559</v>
      </c>
      <c r="G6" s="151">
        <f>SUM(B6:F6)</f>
        <v>2780.3</v>
      </c>
    </row>
    <row r="7" spans="1:7" ht="30">
      <c r="A7" s="150" t="s">
        <v>238</v>
      </c>
      <c r="B7" s="151">
        <v>309.48264</v>
      </c>
      <c r="C7" s="151">
        <v>218.25199999999998</v>
      </c>
      <c r="D7" s="151">
        <v>209.197</v>
      </c>
      <c r="E7" s="151">
        <v>210.786</v>
      </c>
      <c r="F7" s="151">
        <v>2184.4950000000003</v>
      </c>
      <c r="G7" s="151">
        <f>SUM(B7:F7)</f>
        <v>3132.2126400000006</v>
      </c>
    </row>
    <row r="8" spans="1:7" ht="30">
      <c r="A8" s="150" t="s">
        <v>239</v>
      </c>
      <c r="B8" s="151">
        <v>579.051</v>
      </c>
      <c r="C8" s="151">
        <v>1737.6760000000002</v>
      </c>
      <c r="D8" s="151">
        <v>1102.889</v>
      </c>
      <c r="E8" s="151">
        <v>1082.6200000000001</v>
      </c>
      <c r="F8" s="151">
        <v>2050.69</v>
      </c>
      <c r="G8" s="151">
        <f>SUM(B8:F8)</f>
        <v>6552.9259999999995</v>
      </c>
    </row>
    <row r="9" spans="1:7" ht="27.75" customHeight="1">
      <c r="A9" s="150" t="s">
        <v>240</v>
      </c>
      <c r="B9" s="151">
        <v>0.23</v>
      </c>
      <c r="C9" s="151">
        <v>0.23</v>
      </c>
      <c r="D9" s="151">
        <v>0.23</v>
      </c>
      <c r="E9" s="151">
        <v>0.23</v>
      </c>
      <c r="F9" s="151">
        <v>1.84</v>
      </c>
      <c r="G9" s="151">
        <f>SUM(B9:F9)</f>
        <v>2.7600000000000002</v>
      </c>
    </row>
    <row r="10" spans="1:7" ht="15">
      <c r="A10" s="152" t="s">
        <v>241</v>
      </c>
      <c r="B10" s="153">
        <f>SUM(B5:B9)</f>
        <v>1225.5471400000001</v>
      </c>
      <c r="C10" s="153">
        <f>SUM(C5:C9)</f>
        <v>2252.616</v>
      </c>
      <c r="D10" s="153">
        <f>SUM(D5:D9)</f>
        <v>1617.416</v>
      </c>
      <c r="E10" s="153">
        <f>SUM(E5:E9)</f>
        <v>1598.076</v>
      </c>
      <c r="F10" s="153">
        <f>SUM(F5:F9)</f>
        <v>6794.816000000001</v>
      </c>
      <c r="G10" s="153">
        <f>SUM(G5:G9)</f>
        <v>13488.47114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2010-12-13T04:58:16Z</cp:lastPrinted>
  <dcterms:created xsi:type="dcterms:W3CDTF">2006-09-28T05:33:49Z</dcterms:created>
  <dcterms:modified xsi:type="dcterms:W3CDTF">2015-02-06T06:41:17Z</dcterms:modified>
  <cp:category/>
  <cp:version/>
  <cp:contentType/>
  <cp:contentStatus/>
</cp:coreProperties>
</file>