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80" windowWidth="14550" windowHeight="11370" tabRatio="876" activeTab="0"/>
  </bookViews>
  <sheets>
    <sheet name="Перечень проектов" sheetId="1" r:id="rId1"/>
    <sheet name="Рабочие места" sheetId="2" r:id="rId2"/>
    <sheet name="Высвобождение" sheetId="3" state="hidden" r:id="rId3"/>
  </sheets>
  <definedNames>
    <definedName name="_xlnm.Print_Titles" localSheetId="0">'Перечень проектов'!$3:$4</definedName>
    <definedName name="_xlnm.Print_Area" localSheetId="0">'Перечень проектов'!$A$1:$G$166</definedName>
    <definedName name="_xlnm.Print_Area" localSheetId="1">'Рабочие места'!$A$1:$I$33</definedName>
  </definedNames>
  <calcPr fullCalcOnLoad="1"/>
</workbook>
</file>

<file path=xl/sharedStrings.xml><?xml version="1.0" encoding="utf-8"?>
<sst xmlns="http://schemas.openxmlformats.org/spreadsheetml/2006/main" count="147" uniqueCount="104">
  <si>
    <t>в том числе</t>
  </si>
  <si>
    <t>(млн. рублей)</t>
  </si>
  <si>
    <t>Наименование проектов</t>
  </si>
  <si>
    <t>Финансовые средства - всего</t>
  </si>
  <si>
    <t xml:space="preserve"> средства федерального бюджета</t>
  </si>
  <si>
    <t>средства бюджета субъекта РФ</t>
  </si>
  <si>
    <t xml:space="preserve"> внебюджетные средства </t>
  </si>
  <si>
    <t xml:space="preserve"> Инвестиционные проекты</t>
  </si>
  <si>
    <t>Всего</t>
  </si>
  <si>
    <t>I. Обеспечение устойчивого роста развития города Березовский на основе диверсификации экономики.</t>
  </si>
  <si>
    <t>1.1.</t>
  </si>
  <si>
    <t>Развитие и модернизация профильной отрасли – добыча полезных ископаемых</t>
  </si>
  <si>
    <t>ОАО ЦОФ "Березовская"    (Поддержка и реконструкция  существующего производства)</t>
  </si>
  <si>
    <t>ОАО УК "Северный Кузбасс" (Поддержка и реконструкция  существующего производства)</t>
  </si>
  <si>
    <t>1.2.</t>
  </si>
  <si>
    <t>Развитие новых видов производств</t>
  </si>
  <si>
    <t>1.3.</t>
  </si>
  <si>
    <t>Развитие малого и среднего бизнеса</t>
  </si>
  <si>
    <t>1.4.</t>
  </si>
  <si>
    <t>Развитие инновационных производств</t>
  </si>
  <si>
    <t>2.</t>
  </si>
  <si>
    <t>II. Повышение качества жизни населения</t>
  </si>
  <si>
    <t>Содействие занятости населения</t>
  </si>
  <si>
    <t>2.1.</t>
  </si>
  <si>
    <t>Развитие и модернизация жилищного фонда и инженерной инфраструктуры</t>
  </si>
  <si>
    <t xml:space="preserve">Строительство жилого фонда </t>
  </si>
  <si>
    <t>Модернизация инфраструктуры</t>
  </si>
  <si>
    <t>2.2.</t>
  </si>
  <si>
    <t>Строительство социальной инфраструктуры</t>
  </si>
  <si>
    <t>Строительство детского сада в микрорайоне № 4А</t>
  </si>
  <si>
    <t xml:space="preserve"> средства муниципального бюджета </t>
  </si>
  <si>
    <t>I. Обеспечение устойчивого развития города Березовский на основе диверсификации экономики</t>
  </si>
  <si>
    <t xml:space="preserve">Развитие малого и среднего бизнеса </t>
  </si>
  <si>
    <t>Внедрение высокотехнологичных защитных покрытий из композитных полимерных материалов и металлов</t>
  </si>
  <si>
    <t>Строительство полигона твердо-бытовых отходов</t>
  </si>
  <si>
    <t>итого</t>
  </si>
  <si>
    <t>Наименование показателя</t>
  </si>
  <si>
    <t>Ед. изм.</t>
  </si>
  <si>
    <t>1.</t>
  </si>
  <si>
    <t>чел.</t>
  </si>
  <si>
    <t>Программа "Содействие самозанятости населения безработных граждан"</t>
  </si>
  <si>
    <t xml:space="preserve">ДИНАМИКА ВЫСВОБОЖДЕНИЯ И СОЗДАНИЯ НОВЫХ РАБОЧИХ МЕСТ </t>
  </si>
  <si>
    <t>№ п/п</t>
  </si>
  <si>
    <t>Высвобождение работников в основной отрасли</t>
  </si>
  <si>
    <t>Трудоустройство высвобождаемых работников,</t>
  </si>
  <si>
    <t xml:space="preserve"> в том числе</t>
  </si>
  <si>
    <t>Развитие малого бизнеса</t>
  </si>
  <si>
    <t>Создание инновационных производств</t>
  </si>
  <si>
    <t>Строительство и модернизация инженерной  инфраструктуры</t>
  </si>
  <si>
    <t>Трудоустройство в близлежащих муниципальных образованиях</t>
  </si>
  <si>
    <t>Занятые на общественных работах</t>
  </si>
  <si>
    <t>3.</t>
  </si>
  <si>
    <t>Сальдо трудовых ресурсов</t>
  </si>
  <si>
    <t xml:space="preserve"> </t>
  </si>
  <si>
    <t>Программа "Дополнительные мероприятия по содействию занятости населения, направленные на снижение напряженности на рынке труда Кемеровской области"</t>
  </si>
  <si>
    <t>Строительство очистных сооружений поверхностного стока промплощадки  на ОАО ЦОФ «Березовская».</t>
  </si>
  <si>
    <t xml:space="preserve">Обеспечение нормативных показателей качества сточных вод, сбрасываемых шахтами ОАО "Угольная компания "Северный Кузбасс" в поверхностные водоёмы. </t>
  </si>
  <si>
    <t>2.1.1.</t>
  </si>
  <si>
    <t>2.1.2.</t>
  </si>
  <si>
    <t>Производство железобетонных изделий методом вертикального вибропрессования для транспортного, гражданского и промышленного строительства на базе ООО "БДСУ"</t>
  </si>
  <si>
    <t>Приобретение очистного комплекса для отработки запасов пласта XXVI  шахты "Березовская"</t>
  </si>
  <si>
    <t>Выполнение лицензионных соглашений по освоению участка "Березовский Глубокий" в части проектных и геологоразведочных работ</t>
  </si>
  <si>
    <t>Строительство станции технического обслуживания по ул. Пионерская</t>
  </si>
  <si>
    <t xml:space="preserve">Строительство автокомплекса и кемпинга </t>
  </si>
  <si>
    <t xml:space="preserve">Проектирование и строительство 100-квартирного жилого дома №37 в микрорайоне № 4А </t>
  </si>
  <si>
    <t>Строительство 52-квартирного жилого дома в микрорайоне №4А</t>
  </si>
  <si>
    <t>Строительство 60-квартирного жилого дома в районе лицея №15</t>
  </si>
  <si>
    <t>Строительство канализационного коллектора от шахты Березовская до очистных сооружений г.Березовский</t>
  </si>
  <si>
    <t>Строительство канализационного коллектора от пос. ш. Южная до пос. ш.Березовская</t>
  </si>
  <si>
    <t>Строительство автомобильной дороги общего пользования г.Березовский - пос.Барзас</t>
  </si>
  <si>
    <t>Реконструкция помещения школы №8 под детский сад</t>
  </si>
  <si>
    <t>Строительство городского стадиона</t>
  </si>
  <si>
    <t>2013-2020</t>
  </si>
  <si>
    <t>Развитие производства строительных материалов</t>
  </si>
  <si>
    <t>Строительство розничного рынка (ИП Потапов)</t>
  </si>
  <si>
    <t>Строительство пекарни (ИП Бобров)</t>
  </si>
  <si>
    <t>Внедрение научных разработок КемТИППа в  развитие ООО "Конфалье+"</t>
  </si>
  <si>
    <t>Строительство зоны отдыха "Вектор"</t>
  </si>
  <si>
    <t>Строительство  склада готовой продукции</t>
  </si>
  <si>
    <t>Реконструкция котельной №1</t>
  </si>
  <si>
    <t>Строительство детского сада в п.Солнечный</t>
  </si>
  <si>
    <t>Техническое перевооружение системы вентиляции и автоматизации производственных цехов</t>
  </si>
  <si>
    <t>Техническое перевооружение технологии ЦОФ</t>
  </si>
  <si>
    <t>Строительство  галереи от аккумулирующих бункеров до склада рядовых углей</t>
  </si>
  <si>
    <t>Строительство  склада магнетита</t>
  </si>
  <si>
    <t>Реконструкция железнодорожной станции ЦОФ</t>
  </si>
  <si>
    <t>Техническое перевооружение проходческих работ</t>
  </si>
  <si>
    <t>Развитие услуг бани и сауны (ООО "Русский дух)</t>
  </si>
  <si>
    <t>Проектирование и строительство 6 домов в микрорайоне №5/7 по ул.Мира</t>
  </si>
  <si>
    <t>Проектирование и строительство домов в микрорайоне №6</t>
  </si>
  <si>
    <t>Проектирование и строительство домов в микрорайоне №8</t>
  </si>
  <si>
    <t>Проектирование и строительство водопроводной сети в п. Барзас</t>
  </si>
  <si>
    <t>Строительство детского развивающего центра "Умница"</t>
  </si>
  <si>
    <t xml:space="preserve">Благоустройство 71-квартирного жилого дома по ул. Иркутская </t>
  </si>
  <si>
    <t>Проектирование и строительство инженерных сетей для многодетных семей в п.Солнечный</t>
  </si>
  <si>
    <t>Строительство водовода от п.ш. Березовская до п.ш. Южная</t>
  </si>
  <si>
    <t>Строительство детского сада  в п.Солнечный</t>
  </si>
  <si>
    <t>2015 год</t>
  </si>
  <si>
    <t>В БЕРЕЗОВСКОМ ГОРОДСКОМ ОКРУГЕ В 2014-2020 ГОДАХ</t>
  </si>
  <si>
    <t>Перечень проектов КИПа г.Березовского на период 2015-2020 годы</t>
  </si>
  <si>
    <t>Создание рабочих мест по  проектам Комплексного инвестиционного плана модернизации моногорода Березовский Кемеровской области на период 2015-2020 годы</t>
  </si>
  <si>
    <t>2017-2020 годы</t>
  </si>
  <si>
    <t>2016 год</t>
  </si>
  <si>
    <t>Итого за 2015-2020 гг.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</si>
</sst>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0.0000"/>
    <numFmt numFmtId="175" formatCode="#,##0.000000"/>
    <numFmt numFmtId="176" formatCode="0.000000"/>
    <numFmt numFmtId="177" formatCode="_-* #,##0.0_р_._-;\-* #,##0.0_р_._-;_-* &quot;-&quot;??_р_._-;_-@_-"/>
    <numFmt numFmtId="178" formatCode="#,##0.00000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</numFmts>
  <fonts count="43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vertical="center" wrapText="1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vertical="center"/>
    </xf>
    <xf numFmtId="0" fontId="1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36" borderId="0" xfId="0" applyFont="1" applyFill="1" applyAlignment="1">
      <alignment horizontal="center" vertical="center" wrapText="1"/>
    </xf>
    <xf numFmtId="0" fontId="5" fillId="34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3" fontId="1" fillId="36" borderId="0" xfId="62" applyFont="1" applyFill="1" applyBorder="1" applyAlignment="1">
      <alignment vertical="center" wrapText="1"/>
    </xf>
    <xf numFmtId="0" fontId="5" fillId="36" borderId="0" xfId="0" applyFont="1" applyFill="1" applyAlignment="1">
      <alignment vertical="center" wrapText="1"/>
    </xf>
    <xf numFmtId="0" fontId="1" fillId="36" borderId="0" xfId="0" applyFont="1" applyFill="1" applyAlignment="1">
      <alignment vertical="center" wrapText="1"/>
    </xf>
    <xf numFmtId="0" fontId="8" fillId="36" borderId="0" xfId="0" applyFont="1" applyFill="1" applyAlignment="1">
      <alignment vertical="center" wrapText="1"/>
    </xf>
    <xf numFmtId="43" fontId="5" fillId="0" borderId="0" xfId="0" applyNumberFormat="1" applyFont="1" applyFill="1" applyAlignment="1">
      <alignment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0" fontId="1" fillId="36" borderId="0" xfId="0" applyNumberFormat="1" applyFont="1" applyFill="1" applyAlignment="1">
      <alignment vertical="center" wrapText="1"/>
    </xf>
    <xf numFmtId="165" fontId="5" fillId="36" borderId="0" xfId="0" applyNumberFormat="1" applyFont="1" applyFill="1" applyAlignment="1">
      <alignment vertical="center" wrapText="1"/>
    </xf>
    <xf numFmtId="165" fontId="1" fillId="36" borderId="0" xfId="0" applyNumberFormat="1" applyFont="1" applyFill="1" applyAlignment="1">
      <alignment vertical="center" wrapText="1"/>
    </xf>
    <xf numFmtId="180" fontId="5" fillId="37" borderId="10" xfId="62" applyNumberFormat="1" applyFont="1" applyFill="1" applyBorder="1" applyAlignment="1">
      <alignment vertical="center" wrapText="1"/>
    </xf>
    <xf numFmtId="180" fontId="1" fillId="36" borderId="10" xfId="62" applyNumberFormat="1" applyFont="1" applyFill="1" applyBorder="1" applyAlignment="1">
      <alignment vertical="center" wrapText="1"/>
    </xf>
    <xf numFmtId="0" fontId="1" fillId="36" borderId="0" xfId="0" applyFont="1" applyFill="1" applyAlignment="1">
      <alignment horizontal="justify"/>
    </xf>
    <xf numFmtId="180" fontId="5" fillId="36" borderId="10" xfId="62" applyNumberFormat="1" applyFont="1" applyFill="1" applyBorder="1" applyAlignment="1">
      <alignment vertical="center" wrapText="1"/>
    </xf>
    <xf numFmtId="180" fontId="1" fillId="36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36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2" fontId="1" fillId="36" borderId="0" xfId="0" applyNumberFormat="1" applyFont="1" applyFill="1" applyBorder="1" applyAlignment="1">
      <alignment horizontal="right" vertical="center" wrapText="1"/>
    </xf>
    <xf numFmtId="0" fontId="5" fillId="38" borderId="10" xfId="0" applyNumberFormat="1" applyFont="1" applyFill="1" applyBorder="1" applyAlignment="1">
      <alignment horizontal="left" vertical="center" wrapText="1"/>
    </xf>
    <xf numFmtId="0" fontId="5" fillId="36" borderId="0" xfId="0" applyNumberFormat="1" applyFont="1" applyFill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5" fillId="39" borderId="10" xfId="0" applyNumberFormat="1" applyFont="1" applyFill="1" applyBorder="1" applyAlignment="1">
      <alignment horizontal="left" vertical="center" wrapText="1"/>
    </xf>
    <xf numFmtId="180" fontId="5" fillId="0" borderId="0" xfId="62" applyNumberFormat="1" applyFont="1" applyFill="1" applyAlignment="1">
      <alignment vertical="center" wrapText="1"/>
    </xf>
    <xf numFmtId="180" fontId="1" fillId="0" borderId="0" xfId="62" applyNumberFormat="1" applyFont="1" applyFill="1" applyAlignment="1">
      <alignment vertical="center" wrapText="1"/>
    </xf>
    <xf numFmtId="180" fontId="1" fillId="0" borderId="10" xfId="62" applyNumberFormat="1" applyFont="1" applyFill="1" applyBorder="1" applyAlignment="1">
      <alignment horizontal="center" vertical="center" wrapText="1"/>
    </xf>
    <xf numFmtId="180" fontId="5" fillId="34" borderId="10" xfId="62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vertical="center" wrapText="1"/>
    </xf>
    <xf numFmtId="180" fontId="1" fillId="0" borderId="10" xfId="62" applyNumberFormat="1" applyFont="1" applyFill="1" applyBorder="1" applyAlignment="1">
      <alignment vertical="center" wrapText="1"/>
    </xf>
    <xf numFmtId="180" fontId="5" fillId="38" borderId="10" xfId="62" applyNumberFormat="1" applyFont="1" applyFill="1" applyBorder="1" applyAlignment="1">
      <alignment vertical="center" wrapText="1"/>
    </xf>
    <xf numFmtId="180" fontId="5" fillId="36" borderId="11" xfId="62" applyNumberFormat="1" applyFont="1" applyFill="1" applyBorder="1" applyAlignment="1">
      <alignment vertical="center" wrapText="1"/>
    </xf>
    <xf numFmtId="180" fontId="5" fillId="39" borderId="10" xfId="62" applyNumberFormat="1" applyFont="1" applyFill="1" applyBorder="1" applyAlignment="1">
      <alignment vertical="center" wrapText="1"/>
    </xf>
    <xf numFmtId="180" fontId="1" fillId="36" borderId="10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/>
    </xf>
    <xf numFmtId="0" fontId="1" fillId="36" borderId="0" xfId="0" applyFont="1" applyFill="1" applyAlignment="1">
      <alignment wrapText="1"/>
    </xf>
    <xf numFmtId="0" fontId="1" fillId="36" borderId="10" xfId="0" applyNumberFormat="1" applyFont="1" applyFill="1" applyBorder="1" applyAlignment="1">
      <alignment vertical="center" wrapText="1"/>
    </xf>
    <xf numFmtId="0" fontId="5" fillId="36" borderId="0" xfId="0" applyFont="1" applyFill="1" applyAlignment="1">
      <alignment horizontal="justify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justify"/>
    </xf>
    <xf numFmtId="0" fontId="5" fillId="0" borderId="0" xfId="0" applyFont="1" applyFill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0" borderId="12" xfId="62" applyNumberFormat="1" applyFont="1" applyFill="1" applyBorder="1" applyAlignment="1">
      <alignment horizontal="center" vertical="center" wrapText="1"/>
    </xf>
    <xf numFmtId="180" fontId="1" fillId="0" borderId="11" xfId="62" applyNumberFormat="1" applyFont="1" applyFill="1" applyBorder="1" applyAlignment="1">
      <alignment horizontal="center" vertical="center" wrapText="1"/>
    </xf>
    <xf numFmtId="180" fontId="1" fillId="0" borderId="13" xfId="62" applyNumberFormat="1" applyFont="1" applyFill="1" applyBorder="1" applyAlignment="1">
      <alignment horizontal="center" vertical="center" wrapText="1"/>
    </xf>
    <xf numFmtId="180" fontId="1" fillId="0" borderId="14" xfId="62" applyNumberFormat="1" applyFont="1" applyFill="1" applyBorder="1" applyAlignment="1">
      <alignment horizontal="center" vertical="center" wrapText="1"/>
    </xf>
    <xf numFmtId="180" fontId="1" fillId="0" borderId="15" xfId="6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36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8" sqref="C28"/>
    </sheetView>
  </sheetViews>
  <sheetFormatPr defaultColWidth="9.00390625" defaultRowHeight="12.75"/>
  <cols>
    <col min="1" max="1" width="7.25390625" style="34" customWidth="1"/>
    <col min="2" max="2" width="78.25390625" style="1" customWidth="1"/>
    <col min="3" max="3" width="22.875" style="69" customWidth="1"/>
    <col min="4" max="4" width="20.625" style="70" customWidth="1"/>
    <col min="5" max="5" width="20.00390625" style="70" customWidth="1"/>
    <col min="6" max="6" width="18.375" style="70" customWidth="1"/>
    <col min="7" max="7" width="18.125" style="70" customWidth="1"/>
    <col min="8" max="8" width="19.75390625" style="2" customWidth="1"/>
    <col min="9" max="16384" width="9.125" style="2" customWidth="1"/>
  </cols>
  <sheetData>
    <row r="1" spans="2:7" ht="33.75" customHeight="1">
      <c r="B1" s="93" t="s">
        <v>99</v>
      </c>
      <c r="C1" s="93"/>
      <c r="D1" s="93"/>
      <c r="E1" s="93"/>
      <c r="F1" s="93"/>
      <c r="G1" s="93"/>
    </row>
    <row r="2" spans="2:7" ht="22.5" customHeight="1">
      <c r="B2" s="3"/>
      <c r="G2" s="70" t="s">
        <v>1</v>
      </c>
    </row>
    <row r="3" spans="1:7" ht="33" customHeight="1">
      <c r="A3" s="94" t="s">
        <v>42</v>
      </c>
      <c r="B3" s="96" t="s">
        <v>2</v>
      </c>
      <c r="C3" s="97" t="s">
        <v>3</v>
      </c>
      <c r="D3" s="99" t="s">
        <v>0</v>
      </c>
      <c r="E3" s="100"/>
      <c r="F3" s="100"/>
      <c r="G3" s="101"/>
    </row>
    <row r="4" spans="1:7" ht="55.5" customHeight="1">
      <c r="A4" s="95"/>
      <c r="B4" s="96"/>
      <c r="C4" s="98"/>
      <c r="D4" s="71" t="s">
        <v>4</v>
      </c>
      <c r="E4" s="71" t="s">
        <v>5</v>
      </c>
      <c r="F4" s="71" t="s">
        <v>30</v>
      </c>
      <c r="G4" s="71" t="s">
        <v>6</v>
      </c>
    </row>
    <row r="5" spans="1:7" ht="16.5">
      <c r="A5" s="31"/>
      <c r="B5" s="35" t="s">
        <v>7</v>
      </c>
      <c r="C5" s="72"/>
      <c r="D5" s="72"/>
      <c r="E5" s="72"/>
      <c r="F5" s="72"/>
      <c r="G5" s="72"/>
    </row>
    <row r="6" spans="1:8" s="5" customFormat="1" ht="16.5">
      <c r="A6" s="31"/>
      <c r="B6" s="4" t="s">
        <v>8</v>
      </c>
      <c r="C6" s="73">
        <f aca="true" t="shared" si="0" ref="C6:C23">D6+E6+F6+G6</f>
        <v>4425.1810000000005</v>
      </c>
      <c r="D6" s="73">
        <f>SUM(D7:D12)</f>
        <v>27</v>
      </c>
      <c r="E6" s="73">
        <f>SUM(E7:E12)</f>
        <v>271.565</v>
      </c>
      <c r="F6" s="73">
        <f>SUM(F7:F12)</f>
        <v>321.25100000000003</v>
      </c>
      <c r="G6" s="73">
        <f>SUM(G7:G12)</f>
        <v>3805.3650000000002</v>
      </c>
      <c r="H6" s="41"/>
    </row>
    <row r="7" spans="1:7" ht="16.5">
      <c r="A7" s="31"/>
      <c r="B7" s="4">
        <v>2015</v>
      </c>
      <c r="C7" s="73">
        <f t="shared" si="0"/>
        <v>1350.0820000000003</v>
      </c>
      <c r="D7" s="74">
        <f>D17+D19+D22+D40+D42+D49+D54+D57+D62+D64+D66+D68+D72+D85+D89+D94+D96+D98+D105+D121+D127+D141</f>
        <v>9.219999999999999</v>
      </c>
      <c r="E7" s="74">
        <f>E17+E19+E22+E40+E42+E49+E54+E57+E62+E64+E66+E68+E72+E85+E89+E94+E96+E98+E105+E121+E127+E141</f>
        <v>8.165</v>
      </c>
      <c r="F7" s="74">
        <f>F17+F19+F22+F40+F42+F49+F54+F57+F62+F64+F66+F68+F72+F85+F89+F94+F96+F98+F105+F121+F127+F141</f>
        <v>21.201</v>
      </c>
      <c r="G7" s="74">
        <f>G17+G19+G22+G40+G42+G49+G54+G57+G62+G64+G66+G68+G72+G85+G89+G94+G96+G98+G105+G121+G127+G141</f>
        <v>1311.4960000000003</v>
      </c>
    </row>
    <row r="8" spans="1:7" s="39" customFormat="1" ht="16.5">
      <c r="A8" s="31"/>
      <c r="B8" s="90">
        <v>2016</v>
      </c>
      <c r="C8" s="55">
        <f t="shared" si="0"/>
        <v>634.959</v>
      </c>
      <c r="D8" s="53">
        <f>D20+D23+D25+D29+D32+D35+D43+D50+D58+D69+D73+D99+D106+D108+D90+D111+D116+D122+D128+D142</f>
        <v>9.36</v>
      </c>
      <c r="E8" s="53">
        <f>E20+E23+E25+E29+E32+E35+E43+E50+E58+E69+E73+E99+E106+E108+E90+E111+E116+E122+E128+E142</f>
        <v>10.1</v>
      </c>
      <c r="F8" s="53">
        <f>F20+F23+F25+F29+F32+F35+F43+F50+F58+F69+F73+F99+F106+F108+F90+F111+F116+F122+F128+F142</f>
        <v>13.75</v>
      </c>
      <c r="G8" s="53">
        <f>G20+G23+G25+G29+G32+G35+G43+G50+G58+G69+G73+G99+G106+G108+G90+G111+G116+G122+G128+G142</f>
        <v>601.7489999999999</v>
      </c>
    </row>
    <row r="9" spans="1:7" ht="16.5">
      <c r="A9" s="31"/>
      <c r="B9" s="90">
        <v>2017</v>
      </c>
      <c r="C9" s="55">
        <f t="shared" si="0"/>
        <v>989.57</v>
      </c>
      <c r="D9" s="53">
        <f>D26+D30+D33+D36+D44+D51+D59+D70+D74+D76+D100+D109+D112+D117+D129+D133+D143+D146+D149</f>
        <v>8.42</v>
      </c>
      <c r="E9" s="53">
        <f>E26+E30+E33+E36+E44+E51+E59+E70+E74+E76+E100+E109+E112+E117+E129+E133+E143+E146+E149</f>
        <v>9.98</v>
      </c>
      <c r="F9" s="53">
        <f>F26+F30+F33+F36+F44+F51+F59+F70+F74+F76+F100+F109+F112+F117+F129+F133+F143+F146+F149</f>
        <v>9.5</v>
      </c>
      <c r="G9" s="53">
        <f>G26+G30+G33+G36+G44+G51+G59+G70+G74+G76+G100+G109+G112+G117+G129+G133+G143+G146+G149</f>
        <v>961.6700000000001</v>
      </c>
    </row>
    <row r="10" spans="1:7" ht="16.5">
      <c r="A10" s="31"/>
      <c r="B10" s="90">
        <v>2018</v>
      </c>
      <c r="C10" s="55">
        <f t="shared" si="0"/>
        <v>581.37</v>
      </c>
      <c r="D10" s="53">
        <f>D27+D37+D45+D52+D78+D83+D101+D113+D124+D130+D134+D137+D144+D147+D150+D153+D156+D160+D164</f>
        <v>0</v>
      </c>
      <c r="E10" s="53">
        <f>E27+E37+E45+E52+E78+E83+E101+E113+E124+E130+E134+E137+E144+E147+E150+E153+E156+E160+E164</f>
        <v>87.22999999999999</v>
      </c>
      <c r="F10" s="53">
        <f>F27+F37+F45+F52+F78+F83+F101+F113+F124+F130+F134+F137+F144+F147+F150+F153+F156+F160+F164</f>
        <v>91.98</v>
      </c>
      <c r="G10" s="53">
        <f>G27+G37+G45+G52+G78+G83+G101+G113+G124+G130+G134+G137+G144+G147+G150+G153+G156+G160+G164</f>
        <v>402.16</v>
      </c>
    </row>
    <row r="11" spans="1:7" ht="16.5">
      <c r="A11" s="31"/>
      <c r="B11" s="4">
        <v>2019</v>
      </c>
      <c r="C11" s="73">
        <f t="shared" si="0"/>
        <v>407.70000000000005</v>
      </c>
      <c r="D11" s="74">
        <f>D46+D79+D102+D114+D125+D131+D135+D138+D154+D157+D161+D165</f>
        <v>0</v>
      </c>
      <c r="E11" s="74">
        <f>E46+E79+E102+E114+E125+E131+E135+E138+E154+E157+E161+E165</f>
        <v>87.22999999999999</v>
      </c>
      <c r="F11" s="74">
        <f>F46+F79+F102+F114+F125+F131+F135+F138+F154+F157+F161+F165</f>
        <v>92.18</v>
      </c>
      <c r="G11" s="74">
        <f>G46+G79+G102+G114+G125+G131+G135+G138+G154+G157+G161+G165</f>
        <v>228.29000000000002</v>
      </c>
    </row>
    <row r="12" spans="1:7" ht="16.5">
      <c r="A12" s="31"/>
      <c r="B12" s="4">
        <v>2020</v>
      </c>
      <c r="C12" s="73">
        <f t="shared" si="0"/>
        <v>461.5</v>
      </c>
      <c r="D12" s="74">
        <f>D47+D80+D103+D118+D139+D158+D162+D166</f>
        <v>0</v>
      </c>
      <c r="E12" s="74">
        <f>E47+E80+E103+E118+E139+E158+E162+E166</f>
        <v>68.86</v>
      </c>
      <c r="F12" s="74">
        <f>F47+F80+F103+F118+F139+F158+F162+F166</f>
        <v>92.64</v>
      </c>
      <c r="G12" s="74">
        <f>G47+G80+G103+G118+G139+G158+G162+G166</f>
        <v>300</v>
      </c>
    </row>
    <row r="13" spans="1:7" ht="33">
      <c r="A13" s="31" t="s">
        <v>38</v>
      </c>
      <c r="B13" s="57" t="s">
        <v>9</v>
      </c>
      <c r="C13" s="52">
        <f>D13+E13+F13+G13</f>
        <v>2690.216</v>
      </c>
      <c r="D13" s="52">
        <f>D14+D55+D60+D81</f>
        <v>0</v>
      </c>
      <c r="E13" s="52">
        <f>E14+E55+E60+E81</f>
        <v>0</v>
      </c>
      <c r="F13" s="52">
        <f>F14+F55+F60+F81</f>
        <v>0</v>
      </c>
      <c r="G13" s="52">
        <f>G14+G55+G60+G81</f>
        <v>2690.216</v>
      </c>
    </row>
    <row r="14" spans="1:8" ht="33">
      <c r="A14" s="31" t="s">
        <v>10</v>
      </c>
      <c r="B14" s="58" t="s">
        <v>11</v>
      </c>
      <c r="C14" s="72">
        <f t="shared" si="0"/>
        <v>2555.161</v>
      </c>
      <c r="D14" s="72">
        <f>D15+D38</f>
        <v>0</v>
      </c>
      <c r="E14" s="72">
        <f>E15+E38</f>
        <v>0</v>
      </c>
      <c r="F14" s="72">
        <f>F15+F38</f>
        <v>0</v>
      </c>
      <c r="G14" s="72">
        <f>G15+G38</f>
        <v>2555.161</v>
      </c>
      <c r="H14" s="43"/>
    </row>
    <row r="15" spans="1:7" s="5" customFormat="1" ht="36.75" customHeight="1">
      <c r="A15" s="30"/>
      <c r="B15" s="63" t="s">
        <v>12</v>
      </c>
      <c r="C15" s="75">
        <f t="shared" si="0"/>
        <v>967.161</v>
      </c>
      <c r="D15" s="75">
        <f>D16+D28</f>
        <v>0</v>
      </c>
      <c r="E15" s="75">
        <f>E16+E28</f>
        <v>0</v>
      </c>
      <c r="F15" s="75">
        <f>F16+F28</f>
        <v>0</v>
      </c>
      <c r="G15" s="75">
        <f>G16+G28+G18+G21+G24+G31+G34</f>
        <v>967.161</v>
      </c>
    </row>
    <row r="16" spans="1:7" ht="33">
      <c r="A16" s="30">
        <v>1</v>
      </c>
      <c r="B16" s="42" t="s">
        <v>55</v>
      </c>
      <c r="C16" s="55">
        <f t="shared" si="0"/>
        <v>8</v>
      </c>
      <c r="D16" s="55">
        <f>D17</f>
        <v>0</v>
      </c>
      <c r="E16" s="55">
        <f>E17</f>
        <v>0</v>
      </c>
      <c r="F16" s="55">
        <f>F17</f>
        <v>0</v>
      </c>
      <c r="G16" s="55">
        <f>G17</f>
        <v>8</v>
      </c>
    </row>
    <row r="17" spans="1:7" ht="16.5">
      <c r="A17" s="32"/>
      <c r="B17" s="30">
        <v>2015</v>
      </c>
      <c r="C17" s="53">
        <f t="shared" si="0"/>
        <v>8</v>
      </c>
      <c r="D17" s="53"/>
      <c r="E17" s="53"/>
      <c r="F17" s="53"/>
      <c r="G17" s="53">
        <v>8</v>
      </c>
    </row>
    <row r="18" spans="1:7" ht="33">
      <c r="A18" s="30">
        <v>2</v>
      </c>
      <c r="B18" s="42" t="s">
        <v>81</v>
      </c>
      <c r="C18" s="55">
        <f t="shared" si="0"/>
        <v>14</v>
      </c>
      <c r="D18" s="55">
        <f>D19+D20</f>
        <v>0</v>
      </c>
      <c r="E18" s="55">
        <f>E19+E20</f>
        <v>0</v>
      </c>
      <c r="F18" s="55">
        <f>F19+F20</f>
        <v>0</v>
      </c>
      <c r="G18" s="55">
        <f>G19+G20</f>
        <v>14</v>
      </c>
    </row>
    <row r="19" spans="1:7" ht="16.5">
      <c r="A19" s="32"/>
      <c r="B19" s="30">
        <v>2015</v>
      </c>
      <c r="C19" s="53">
        <f t="shared" si="0"/>
        <v>8</v>
      </c>
      <c r="D19" s="53"/>
      <c r="E19" s="53"/>
      <c r="F19" s="53"/>
      <c r="G19" s="53">
        <v>8</v>
      </c>
    </row>
    <row r="20" spans="1:7" ht="16.5">
      <c r="A20" s="32"/>
      <c r="B20" s="30">
        <v>2016</v>
      </c>
      <c r="C20" s="53">
        <f t="shared" si="0"/>
        <v>6</v>
      </c>
      <c r="D20" s="53"/>
      <c r="E20" s="53"/>
      <c r="F20" s="53"/>
      <c r="G20" s="53">
        <v>6</v>
      </c>
    </row>
    <row r="21" spans="1:7" s="39" customFormat="1" ht="16.5">
      <c r="A21" s="30">
        <v>3</v>
      </c>
      <c r="B21" s="42" t="s">
        <v>82</v>
      </c>
      <c r="C21" s="55">
        <f t="shared" si="0"/>
        <v>12.606</v>
      </c>
      <c r="D21" s="55">
        <f>D22+D23</f>
        <v>0</v>
      </c>
      <c r="E21" s="55">
        <f>E22+E23</f>
        <v>0</v>
      </c>
      <c r="F21" s="55">
        <f>F22+F23</f>
        <v>0</v>
      </c>
      <c r="G21" s="55">
        <f>G22+G23</f>
        <v>12.606</v>
      </c>
    </row>
    <row r="22" spans="1:8" s="39" customFormat="1" ht="16.5">
      <c r="A22" s="32"/>
      <c r="B22" s="30">
        <v>2015</v>
      </c>
      <c r="C22" s="53">
        <f t="shared" si="0"/>
        <v>7.462</v>
      </c>
      <c r="D22" s="53">
        <v>0</v>
      </c>
      <c r="E22" s="53">
        <v>0</v>
      </c>
      <c r="F22" s="53">
        <v>0</v>
      </c>
      <c r="G22" s="53">
        <v>7.462</v>
      </c>
      <c r="H22" s="49"/>
    </row>
    <row r="23" spans="1:7" s="39" customFormat="1" ht="16.5">
      <c r="A23" s="32"/>
      <c r="B23" s="30">
        <v>2016</v>
      </c>
      <c r="C23" s="53">
        <f t="shared" si="0"/>
        <v>5.144</v>
      </c>
      <c r="D23" s="53">
        <v>0</v>
      </c>
      <c r="E23" s="53">
        <v>0</v>
      </c>
      <c r="F23" s="53">
        <v>0</v>
      </c>
      <c r="G23" s="53">
        <v>5.144</v>
      </c>
    </row>
    <row r="24" spans="1:7" s="39" customFormat="1" ht="16.5">
      <c r="A24" s="30">
        <v>4</v>
      </c>
      <c r="B24" s="42" t="s">
        <v>85</v>
      </c>
      <c r="C24" s="55">
        <f>D24+E24+F24+G24</f>
        <v>116.675</v>
      </c>
      <c r="D24" s="55">
        <f>D25+D26+D27</f>
        <v>0</v>
      </c>
      <c r="E24" s="55">
        <f>E25+E26+E27</f>
        <v>0</v>
      </c>
      <c r="F24" s="55">
        <f>F25+F26+F27</f>
        <v>0</v>
      </c>
      <c r="G24" s="55">
        <f>G25+G26+G27</f>
        <v>116.675</v>
      </c>
    </row>
    <row r="25" spans="1:7" s="39" customFormat="1" ht="16.5">
      <c r="A25" s="32"/>
      <c r="B25" s="30">
        <v>2016</v>
      </c>
      <c r="C25" s="53">
        <f>D25+E25+F25+G25</f>
        <v>32.675</v>
      </c>
      <c r="D25" s="53">
        <v>0</v>
      </c>
      <c r="E25" s="53">
        <v>0</v>
      </c>
      <c r="F25" s="53">
        <v>0</v>
      </c>
      <c r="G25" s="53">
        <v>32.675</v>
      </c>
    </row>
    <row r="26" spans="1:7" s="39" customFormat="1" ht="16.5">
      <c r="A26" s="32"/>
      <c r="B26" s="30">
        <v>2017</v>
      </c>
      <c r="C26" s="53">
        <f>D26+E26+F26+G26</f>
        <v>40</v>
      </c>
      <c r="D26" s="53">
        <v>0</v>
      </c>
      <c r="E26" s="53">
        <v>0</v>
      </c>
      <c r="F26" s="53">
        <v>0</v>
      </c>
      <c r="G26" s="53">
        <v>40</v>
      </c>
    </row>
    <row r="27" spans="1:7" s="39" customFormat="1" ht="16.5">
      <c r="A27" s="32"/>
      <c r="B27" s="30">
        <v>2018</v>
      </c>
      <c r="C27" s="53">
        <f>D27+E27+F27+G27</f>
        <v>44</v>
      </c>
      <c r="D27" s="53">
        <v>0</v>
      </c>
      <c r="E27" s="53">
        <v>0</v>
      </c>
      <c r="F27" s="53">
        <v>0</v>
      </c>
      <c r="G27" s="53">
        <v>44</v>
      </c>
    </row>
    <row r="28" spans="1:7" ht="16.5">
      <c r="A28" s="30">
        <v>5</v>
      </c>
      <c r="B28" s="42" t="s">
        <v>78</v>
      </c>
      <c r="C28" s="55">
        <f aca="true" t="shared" si="1" ref="C28:C40">D28+E28+F28+G28</f>
        <v>522</v>
      </c>
      <c r="D28" s="55">
        <f>D29</f>
        <v>0</v>
      </c>
      <c r="E28" s="55">
        <f>E29</f>
        <v>0</v>
      </c>
      <c r="F28" s="55">
        <f>F29</f>
        <v>0</v>
      </c>
      <c r="G28" s="55">
        <f>SUM(G29:G30)</f>
        <v>522</v>
      </c>
    </row>
    <row r="29" spans="1:7" ht="16.5">
      <c r="A29" s="32"/>
      <c r="B29" s="30">
        <v>2016</v>
      </c>
      <c r="C29" s="53">
        <f t="shared" si="1"/>
        <v>250</v>
      </c>
      <c r="D29" s="53">
        <v>0</v>
      </c>
      <c r="E29" s="53">
        <v>0</v>
      </c>
      <c r="F29" s="53">
        <v>0</v>
      </c>
      <c r="G29" s="53">
        <v>250</v>
      </c>
    </row>
    <row r="30" spans="1:7" ht="16.5">
      <c r="A30" s="32"/>
      <c r="B30" s="30">
        <v>2017</v>
      </c>
      <c r="C30" s="53">
        <f t="shared" si="1"/>
        <v>272</v>
      </c>
      <c r="D30" s="53">
        <v>0</v>
      </c>
      <c r="E30" s="53">
        <v>0</v>
      </c>
      <c r="F30" s="53">
        <v>0</v>
      </c>
      <c r="G30" s="53">
        <v>272</v>
      </c>
    </row>
    <row r="31" spans="1:7" ht="33">
      <c r="A31" s="30">
        <v>6</v>
      </c>
      <c r="B31" s="42" t="s">
        <v>83</v>
      </c>
      <c r="C31" s="55">
        <f t="shared" si="1"/>
        <v>265.34000000000003</v>
      </c>
      <c r="D31" s="55">
        <f>D32</f>
        <v>0</v>
      </c>
      <c r="E31" s="55">
        <f>E32</f>
        <v>0</v>
      </c>
      <c r="F31" s="55">
        <f>F32</f>
        <v>0</v>
      </c>
      <c r="G31" s="55">
        <f>SUM(G32:G33)</f>
        <v>265.34000000000003</v>
      </c>
    </row>
    <row r="32" spans="1:7" ht="16.5">
      <c r="A32" s="32"/>
      <c r="B32" s="30">
        <v>2016</v>
      </c>
      <c r="C32" s="53">
        <f t="shared" si="1"/>
        <v>130</v>
      </c>
      <c r="D32" s="53">
        <v>0</v>
      </c>
      <c r="E32" s="53">
        <v>0</v>
      </c>
      <c r="F32" s="53">
        <v>0</v>
      </c>
      <c r="G32" s="53">
        <v>130</v>
      </c>
    </row>
    <row r="33" spans="1:7" ht="16.5">
      <c r="A33" s="32"/>
      <c r="B33" s="30">
        <v>2017</v>
      </c>
      <c r="C33" s="53">
        <f t="shared" si="1"/>
        <v>135.34</v>
      </c>
      <c r="D33" s="53">
        <v>0</v>
      </c>
      <c r="E33" s="53">
        <v>0</v>
      </c>
      <c r="F33" s="53">
        <v>0</v>
      </c>
      <c r="G33" s="53">
        <v>135.34</v>
      </c>
    </row>
    <row r="34" spans="1:7" s="39" customFormat="1" ht="16.5">
      <c r="A34" s="30">
        <v>7</v>
      </c>
      <c r="B34" s="42" t="s">
        <v>84</v>
      </c>
      <c r="C34" s="55">
        <f t="shared" si="1"/>
        <v>28.54</v>
      </c>
      <c r="D34" s="55">
        <f>D35</f>
        <v>0</v>
      </c>
      <c r="E34" s="55">
        <f>E35</f>
        <v>0</v>
      </c>
      <c r="F34" s="55">
        <f>F35</f>
        <v>0</v>
      </c>
      <c r="G34" s="55">
        <f>SUM(G35:G37)</f>
        <v>28.54</v>
      </c>
    </row>
    <row r="35" spans="1:7" s="39" customFormat="1" ht="16.5">
      <c r="A35" s="32"/>
      <c r="B35" s="30">
        <v>2016</v>
      </c>
      <c r="C35" s="53">
        <f t="shared" si="1"/>
        <v>8</v>
      </c>
      <c r="D35" s="53">
        <v>0</v>
      </c>
      <c r="E35" s="53">
        <v>0</v>
      </c>
      <c r="F35" s="53">
        <v>0</v>
      </c>
      <c r="G35" s="53">
        <v>8</v>
      </c>
    </row>
    <row r="36" spans="1:7" s="39" customFormat="1" ht="16.5">
      <c r="A36" s="32"/>
      <c r="B36" s="30">
        <v>2017</v>
      </c>
      <c r="C36" s="53">
        <f t="shared" si="1"/>
        <v>10</v>
      </c>
      <c r="D36" s="53">
        <v>0</v>
      </c>
      <c r="E36" s="53">
        <v>0</v>
      </c>
      <c r="F36" s="53">
        <v>0</v>
      </c>
      <c r="G36" s="53">
        <v>10</v>
      </c>
    </row>
    <row r="37" spans="1:7" s="39" customFormat="1" ht="16.5">
      <c r="A37" s="32"/>
      <c r="B37" s="30">
        <v>2018</v>
      </c>
      <c r="C37" s="53">
        <f t="shared" si="1"/>
        <v>10.54</v>
      </c>
      <c r="D37" s="53"/>
      <c r="E37" s="53"/>
      <c r="F37" s="53"/>
      <c r="G37" s="53">
        <v>10.54</v>
      </c>
    </row>
    <row r="38" spans="1:7" s="5" customFormat="1" ht="40.5" customHeight="1">
      <c r="A38" s="36"/>
      <c r="B38" s="63" t="s">
        <v>13</v>
      </c>
      <c r="C38" s="75">
        <f t="shared" si="1"/>
        <v>1588</v>
      </c>
      <c r="D38" s="75">
        <f>D39+D53+D48</f>
        <v>0</v>
      </c>
      <c r="E38" s="75">
        <f>E39+E53+E48</f>
        <v>0</v>
      </c>
      <c r="F38" s="75">
        <f>F39+F53+F48</f>
        <v>0</v>
      </c>
      <c r="G38" s="75">
        <f>G39+G41+G53+G48</f>
        <v>1588</v>
      </c>
    </row>
    <row r="39" spans="1:7" ht="49.5">
      <c r="A39" s="32">
        <v>1</v>
      </c>
      <c r="B39" s="92" t="s">
        <v>56</v>
      </c>
      <c r="C39" s="55">
        <f t="shared" si="1"/>
        <v>96</v>
      </c>
      <c r="D39" s="55">
        <f>SUM(D40:D40)</f>
        <v>0</v>
      </c>
      <c r="E39" s="55">
        <f>SUM(E40:E40)</f>
        <v>0</v>
      </c>
      <c r="F39" s="55">
        <f>SUM(F40:F40)</f>
        <v>0</v>
      </c>
      <c r="G39" s="55">
        <f>SUM(G40:G40)</f>
        <v>96</v>
      </c>
    </row>
    <row r="40" spans="1:7" ht="16.5">
      <c r="A40" s="32"/>
      <c r="B40" s="30">
        <v>2015</v>
      </c>
      <c r="C40" s="53">
        <f t="shared" si="1"/>
        <v>96</v>
      </c>
      <c r="D40" s="53">
        <v>0</v>
      </c>
      <c r="E40" s="53">
        <v>0</v>
      </c>
      <c r="F40" s="53">
        <v>0</v>
      </c>
      <c r="G40" s="53">
        <v>96</v>
      </c>
    </row>
    <row r="41" spans="1:7" s="39" customFormat="1" ht="16.5">
      <c r="A41" s="32">
        <v>2</v>
      </c>
      <c r="B41" s="54" t="s">
        <v>86</v>
      </c>
      <c r="C41" s="55">
        <f>D41+E41+F41+G41</f>
        <v>605</v>
      </c>
      <c r="D41" s="55">
        <f>SUM(D42:D45)</f>
        <v>0</v>
      </c>
      <c r="E41" s="55">
        <f>SUM(E42:E45)</f>
        <v>0</v>
      </c>
      <c r="F41" s="55">
        <f>SUM(F42:F45)</f>
        <v>0</v>
      </c>
      <c r="G41" s="55">
        <f>SUM(G42:G47)</f>
        <v>605</v>
      </c>
    </row>
    <row r="42" spans="1:7" s="39" customFormat="1" ht="16.5">
      <c r="A42" s="32"/>
      <c r="B42" s="30">
        <v>2015</v>
      </c>
      <c r="C42" s="53">
        <f>D42+E42+F42+G42</f>
        <v>230</v>
      </c>
      <c r="D42" s="53"/>
      <c r="E42" s="53"/>
      <c r="F42" s="53"/>
      <c r="G42" s="53">
        <v>230</v>
      </c>
    </row>
    <row r="43" spans="1:7" s="39" customFormat="1" ht="16.5">
      <c r="A43" s="32"/>
      <c r="B43" s="30">
        <v>2016</v>
      </c>
      <c r="C43" s="53">
        <f>D43+E43+F43+G43</f>
        <v>75</v>
      </c>
      <c r="D43" s="53"/>
      <c r="E43" s="53"/>
      <c r="F43" s="53"/>
      <c r="G43" s="53">
        <v>75</v>
      </c>
    </row>
    <row r="44" spans="1:7" s="39" customFormat="1" ht="16.5">
      <c r="A44" s="32"/>
      <c r="B44" s="30">
        <v>2017</v>
      </c>
      <c r="C44" s="53">
        <f>D44+E44+F44+G44</f>
        <v>75</v>
      </c>
      <c r="D44" s="53"/>
      <c r="E44" s="53"/>
      <c r="F44" s="53"/>
      <c r="G44" s="53">
        <v>75</v>
      </c>
    </row>
    <row r="45" spans="1:7" s="39" customFormat="1" ht="16.5">
      <c r="A45" s="32"/>
      <c r="B45" s="30">
        <v>2018</v>
      </c>
      <c r="C45" s="53">
        <f>D45+E45+F45+G45</f>
        <v>75</v>
      </c>
      <c r="D45" s="53"/>
      <c r="E45" s="53"/>
      <c r="F45" s="53"/>
      <c r="G45" s="53">
        <v>75</v>
      </c>
    </row>
    <row r="46" spans="1:7" s="39" customFormat="1" ht="16.5">
      <c r="A46" s="32"/>
      <c r="B46" s="30">
        <v>2019</v>
      </c>
      <c r="C46" s="53">
        <f aca="true" t="shared" si="2" ref="C46:C55">D46+E46+F46+G46</f>
        <v>75</v>
      </c>
      <c r="D46" s="53"/>
      <c r="E46" s="53"/>
      <c r="F46" s="53"/>
      <c r="G46" s="53">
        <v>75</v>
      </c>
    </row>
    <row r="47" spans="1:7" s="39" customFormat="1" ht="16.5">
      <c r="A47" s="32"/>
      <c r="B47" s="30">
        <v>2020</v>
      </c>
      <c r="C47" s="53">
        <f t="shared" si="2"/>
        <v>75</v>
      </c>
      <c r="D47" s="53"/>
      <c r="E47" s="53"/>
      <c r="F47" s="53"/>
      <c r="G47" s="53">
        <v>75</v>
      </c>
    </row>
    <row r="48" spans="1:7" ht="33">
      <c r="A48" s="32">
        <v>3</v>
      </c>
      <c r="B48" s="54" t="s">
        <v>61</v>
      </c>
      <c r="C48" s="55">
        <f t="shared" si="2"/>
        <v>168</v>
      </c>
      <c r="D48" s="55">
        <f>SUM(D49:D52)</f>
        <v>0</v>
      </c>
      <c r="E48" s="55">
        <f>SUM(E49:E52)</f>
        <v>0</v>
      </c>
      <c r="F48" s="55">
        <f>SUM(F49:F52)</f>
        <v>0</v>
      </c>
      <c r="G48" s="55">
        <f>SUM(G49:G52)</f>
        <v>168</v>
      </c>
    </row>
    <row r="49" spans="1:7" ht="16.5">
      <c r="A49" s="32"/>
      <c r="B49" s="30">
        <v>2015</v>
      </c>
      <c r="C49" s="53">
        <f t="shared" si="2"/>
        <v>68</v>
      </c>
      <c r="D49" s="53"/>
      <c r="E49" s="53"/>
      <c r="F49" s="53"/>
      <c r="G49" s="53">
        <v>68</v>
      </c>
    </row>
    <row r="50" spans="1:7" ht="16.5">
      <c r="A50" s="32"/>
      <c r="B50" s="30">
        <v>2016</v>
      </c>
      <c r="C50" s="53">
        <f t="shared" si="2"/>
        <v>28</v>
      </c>
      <c r="D50" s="53"/>
      <c r="E50" s="53"/>
      <c r="F50" s="53"/>
      <c r="G50" s="53">
        <v>28</v>
      </c>
    </row>
    <row r="51" spans="1:7" ht="16.5">
      <c r="A51" s="32"/>
      <c r="B51" s="30">
        <v>2017</v>
      </c>
      <c r="C51" s="53">
        <f t="shared" si="2"/>
        <v>69</v>
      </c>
      <c r="D51" s="53"/>
      <c r="E51" s="53"/>
      <c r="F51" s="53"/>
      <c r="G51" s="53">
        <v>69</v>
      </c>
    </row>
    <row r="52" spans="1:7" ht="16.5">
      <c r="A52" s="32"/>
      <c r="B52" s="30">
        <v>2018</v>
      </c>
      <c r="C52" s="53">
        <f t="shared" si="2"/>
        <v>3</v>
      </c>
      <c r="D52" s="53"/>
      <c r="E52" s="53"/>
      <c r="F52" s="53"/>
      <c r="G52" s="53">
        <v>3</v>
      </c>
    </row>
    <row r="53" spans="1:7" ht="33">
      <c r="A53" s="32">
        <v>4</v>
      </c>
      <c r="B53" s="54" t="s">
        <v>60</v>
      </c>
      <c r="C53" s="55">
        <f t="shared" si="2"/>
        <v>719</v>
      </c>
      <c r="D53" s="55">
        <f>D54</f>
        <v>0</v>
      </c>
      <c r="E53" s="55">
        <f>E54</f>
        <v>0</v>
      </c>
      <c r="F53" s="55">
        <f>F54</f>
        <v>0</v>
      </c>
      <c r="G53" s="55">
        <f>SUM(G54:G54)</f>
        <v>719</v>
      </c>
    </row>
    <row r="54" spans="1:7" ht="16.5">
      <c r="A54" s="32"/>
      <c r="B54" s="30">
        <v>2015</v>
      </c>
      <c r="C54" s="53">
        <f t="shared" si="2"/>
        <v>719</v>
      </c>
      <c r="D54" s="53"/>
      <c r="E54" s="53"/>
      <c r="F54" s="53"/>
      <c r="G54" s="53">
        <v>719</v>
      </c>
    </row>
    <row r="55" spans="1:7" s="5" customFormat="1" ht="23.25" customHeight="1">
      <c r="A55" s="31" t="s">
        <v>14</v>
      </c>
      <c r="B55" s="58" t="s">
        <v>15</v>
      </c>
      <c r="C55" s="72">
        <f t="shared" si="2"/>
        <v>27</v>
      </c>
      <c r="D55" s="72">
        <f>D56</f>
        <v>0</v>
      </c>
      <c r="E55" s="72">
        <f>E56</f>
        <v>0</v>
      </c>
      <c r="F55" s="72">
        <f>F56</f>
        <v>0</v>
      </c>
      <c r="G55" s="72">
        <f>G56</f>
        <v>27</v>
      </c>
    </row>
    <row r="56" spans="1:7" s="5" customFormat="1" ht="49.5">
      <c r="A56" s="31"/>
      <c r="B56" s="64" t="s">
        <v>59</v>
      </c>
      <c r="C56" s="55">
        <f>D56+E56+F56+G56</f>
        <v>27</v>
      </c>
      <c r="D56" s="55">
        <f>D57</f>
        <v>0</v>
      </c>
      <c r="E56" s="55">
        <f>E57</f>
        <v>0</v>
      </c>
      <c r="F56" s="55">
        <f>F57</f>
        <v>0</v>
      </c>
      <c r="G56" s="55">
        <f>SUM(G57:G59)</f>
        <v>27</v>
      </c>
    </row>
    <row r="57" spans="1:7" ht="16.5">
      <c r="A57" s="32"/>
      <c r="B57" s="30">
        <v>2015</v>
      </c>
      <c r="C57" s="53">
        <f>D57+E57+F57+G57</f>
        <v>1.42</v>
      </c>
      <c r="D57" s="53">
        <v>0</v>
      </c>
      <c r="E57" s="53">
        <v>0</v>
      </c>
      <c r="F57" s="53">
        <v>0</v>
      </c>
      <c r="G57" s="53">
        <v>1.42</v>
      </c>
    </row>
    <row r="58" spans="1:7" ht="16.5">
      <c r="A58" s="32"/>
      <c r="B58" s="30">
        <v>2016</v>
      </c>
      <c r="C58" s="53">
        <f>D58+E58+F58+G58</f>
        <v>11</v>
      </c>
      <c r="D58" s="53"/>
      <c r="E58" s="53"/>
      <c r="F58" s="53"/>
      <c r="G58" s="53">
        <v>11</v>
      </c>
    </row>
    <row r="59" spans="1:7" s="5" customFormat="1" ht="16.5">
      <c r="A59" s="31"/>
      <c r="B59" s="30">
        <v>2017</v>
      </c>
      <c r="C59" s="53">
        <f>D59+E59+F59+G59</f>
        <v>14.58</v>
      </c>
      <c r="D59" s="53"/>
      <c r="E59" s="53"/>
      <c r="F59" s="53"/>
      <c r="G59" s="53">
        <v>14.58</v>
      </c>
    </row>
    <row r="60" spans="1:7" s="5" customFormat="1" ht="20.25" customHeight="1">
      <c r="A60" s="31" t="s">
        <v>16</v>
      </c>
      <c r="B60" s="58" t="s">
        <v>17</v>
      </c>
      <c r="C60" s="72">
        <f>SUM(D60:G60)</f>
        <v>96.035</v>
      </c>
      <c r="D60" s="72">
        <f>D61+D63+D65+D67+D71+D75+D77</f>
        <v>0</v>
      </c>
      <c r="E60" s="72">
        <f>E61+E63+E65+E67+E71+E75+E77</f>
        <v>0</v>
      </c>
      <c r="F60" s="72">
        <f>F61+F63+F65+F67+F71+F75+F77</f>
        <v>0</v>
      </c>
      <c r="G60" s="72">
        <f>G61+G63+G65+G67+G71+G75+G77</f>
        <v>96.035</v>
      </c>
    </row>
    <row r="61" spans="1:7" ht="37.5" customHeight="1">
      <c r="A61" s="31"/>
      <c r="B61" s="65" t="s">
        <v>62</v>
      </c>
      <c r="C61" s="55">
        <f>D61+E61+F61+G61</f>
        <v>10</v>
      </c>
      <c r="D61" s="55">
        <f>D62</f>
        <v>0</v>
      </c>
      <c r="E61" s="55">
        <f>E62</f>
        <v>0</v>
      </c>
      <c r="F61" s="55">
        <f>F62</f>
        <v>0</v>
      </c>
      <c r="G61" s="55">
        <f>G62</f>
        <v>10</v>
      </c>
    </row>
    <row r="62" spans="1:7" ht="16.5">
      <c r="A62" s="32"/>
      <c r="B62" s="30">
        <v>2015</v>
      </c>
      <c r="C62" s="53">
        <f>SUM(D62:G62)</f>
        <v>10</v>
      </c>
      <c r="D62" s="53"/>
      <c r="E62" s="53"/>
      <c r="F62" s="53"/>
      <c r="G62" s="53">
        <v>10</v>
      </c>
    </row>
    <row r="63" spans="1:7" ht="16.5">
      <c r="A63" s="31"/>
      <c r="B63" s="38" t="s">
        <v>74</v>
      </c>
      <c r="C63" s="55">
        <f>D63+E63+F63+G63</f>
        <v>2</v>
      </c>
      <c r="D63" s="55">
        <f>D64</f>
        <v>0</v>
      </c>
      <c r="E63" s="55">
        <f>E64</f>
        <v>0</v>
      </c>
      <c r="F63" s="55">
        <f>F64</f>
        <v>0</v>
      </c>
      <c r="G63" s="55">
        <f>G64</f>
        <v>2</v>
      </c>
    </row>
    <row r="64" spans="1:7" ht="16.5">
      <c r="A64" s="32"/>
      <c r="B64" s="30">
        <v>2015</v>
      </c>
      <c r="C64" s="53">
        <f>D64+E64+F64+G64</f>
        <v>2</v>
      </c>
      <c r="D64" s="53"/>
      <c r="E64" s="53"/>
      <c r="F64" s="53"/>
      <c r="G64" s="53">
        <v>2</v>
      </c>
    </row>
    <row r="65" spans="1:7" ht="16.5">
      <c r="A65" s="31"/>
      <c r="B65" s="38" t="s">
        <v>75</v>
      </c>
      <c r="C65" s="55">
        <f>D65+E65+F65+G65</f>
        <v>10</v>
      </c>
      <c r="D65" s="55">
        <v>0</v>
      </c>
      <c r="E65" s="55">
        <v>0</v>
      </c>
      <c r="F65" s="55">
        <v>0</v>
      </c>
      <c r="G65" s="55">
        <f>SUM(G66:G66)</f>
        <v>10</v>
      </c>
    </row>
    <row r="66" spans="1:7" ht="16.5">
      <c r="A66" s="32"/>
      <c r="B66" s="30">
        <v>2015</v>
      </c>
      <c r="C66" s="53">
        <f>D66+E66+F66+G66</f>
        <v>10</v>
      </c>
      <c r="D66" s="55">
        <v>0</v>
      </c>
      <c r="E66" s="55">
        <v>0</v>
      </c>
      <c r="F66" s="55">
        <v>0</v>
      </c>
      <c r="G66" s="53">
        <v>10</v>
      </c>
    </row>
    <row r="67" spans="1:7" ht="24" customHeight="1">
      <c r="A67" s="31"/>
      <c r="B67" s="38" t="s">
        <v>87</v>
      </c>
      <c r="C67" s="55">
        <f aca="true" t="shared" si="3" ref="C67:C74">D67+E67+F67+G67</f>
        <v>2.035</v>
      </c>
      <c r="D67" s="55">
        <v>0</v>
      </c>
      <c r="E67" s="55">
        <v>0</v>
      </c>
      <c r="F67" s="55">
        <v>0</v>
      </c>
      <c r="G67" s="55">
        <f>SUM(G68:G70)</f>
        <v>2.035</v>
      </c>
    </row>
    <row r="68" spans="1:7" ht="16.5">
      <c r="A68" s="32"/>
      <c r="B68" s="30">
        <v>2015</v>
      </c>
      <c r="C68" s="53">
        <f t="shared" si="3"/>
        <v>1.035</v>
      </c>
      <c r="D68" s="55">
        <v>0</v>
      </c>
      <c r="E68" s="55">
        <v>0</v>
      </c>
      <c r="F68" s="55">
        <v>0</v>
      </c>
      <c r="G68" s="53">
        <v>1.035</v>
      </c>
    </row>
    <row r="69" spans="1:7" ht="16.5">
      <c r="A69" s="32"/>
      <c r="B69" s="30">
        <v>2016</v>
      </c>
      <c r="C69" s="53">
        <f t="shared" si="3"/>
        <v>0.5</v>
      </c>
      <c r="D69" s="55">
        <v>0</v>
      </c>
      <c r="E69" s="55">
        <v>0</v>
      </c>
      <c r="F69" s="55">
        <v>0</v>
      </c>
      <c r="G69" s="53">
        <v>0.5</v>
      </c>
    </row>
    <row r="70" spans="1:7" ht="16.5">
      <c r="A70" s="32"/>
      <c r="B70" s="30">
        <v>2017</v>
      </c>
      <c r="C70" s="53">
        <f t="shared" si="3"/>
        <v>0.5</v>
      </c>
      <c r="D70" s="55"/>
      <c r="E70" s="55"/>
      <c r="F70" s="55"/>
      <c r="G70" s="53">
        <v>0.5</v>
      </c>
    </row>
    <row r="71" spans="1:7" ht="18.75" customHeight="1">
      <c r="A71" s="31"/>
      <c r="B71" s="38" t="s">
        <v>92</v>
      </c>
      <c r="C71" s="55">
        <f t="shared" si="3"/>
        <v>7</v>
      </c>
      <c r="D71" s="55">
        <v>0</v>
      </c>
      <c r="E71" s="55">
        <v>0</v>
      </c>
      <c r="F71" s="55">
        <v>0</v>
      </c>
      <c r="G71" s="55">
        <f>SUM(G72:G74)</f>
        <v>7</v>
      </c>
    </row>
    <row r="72" spans="1:7" ht="16.5">
      <c r="A72" s="32"/>
      <c r="B72" s="30">
        <v>2015</v>
      </c>
      <c r="C72" s="53">
        <f t="shared" si="3"/>
        <v>1</v>
      </c>
      <c r="D72" s="55">
        <v>0</v>
      </c>
      <c r="E72" s="55">
        <v>0</v>
      </c>
      <c r="F72" s="55">
        <v>0</v>
      </c>
      <c r="G72" s="53">
        <v>1</v>
      </c>
    </row>
    <row r="73" spans="1:7" ht="16.5">
      <c r="A73" s="32"/>
      <c r="B73" s="30">
        <v>2016</v>
      </c>
      <c r="C73" s="53">
        <f t="shared" si="3"/>
        <v>3</v>
      </c>
      <c r="D73" s="55">
        <v>0</v>
      </c>
      <c r="E73" s="55">
        <v>0</v>
      </c>
      <c r="F73" s="55">
        <v>0</v>
      </c>
      <c r="G73" s="53">
        <v>3</v>
      </c>
    </row>
    <row r="74" spans="1:7" ht="16.5">
      <c r="A74" s="32"/>
      <c r="B74" s="30">
        <v>2017</v>
      </c>
      <c r="C74" s="53">
        <f t="shared" si="3"/>
        <v>3</v>
      </c>
      <c r="D74" s="55"/>
      <c r="E74" s="55"/>
      <c r="F74" s="55"/>
      <c r="G74" s="53">
        <v>3</v>
      </c>
    </row>
    <row r="75" spans="1:7" ht="16.5">
      <c r="A75" s="31"/>
      <c r="B75" s="66" t="s">
        <v>63</v>
      </c>
      <c r="C75" s="76">
        <f>D75+E75+F75+G75</f>
        <v>50</v>
      </c>
      <c r="D75" s="55">
        <f>SUM(D76:D76)</f>
        <v>0</v>
      </c>
      <c r="E75" s="55">
        <f>SUM(E76:E76)</f>
        <v>0</v>
      </c>
      <c r="F75" s="55">
        <f>SUM(F76:F76)</f>
        <v>0</v>
      </c>
      <c r="G75" s="55">
        <f>SUM(G76:G76)</f>
        <v>50</v>
      </c>
    </row>
    <row r="76" spans="1:7" ht="16.5">
      <c r="A76" s="32"/>
      <c r="B76" s="30">
        <v>2017</v>
      </c>
      <c r="C76" s="53">
        <f>D76+E76+F76+G76</f>
        <v>50</v>
      </c>
      <c r="D76" s="53"/>
      <c r="E76" s="53"/>
      <c r="F76" s="53"/>
      <c r="G76" s="53">
        <v>50</v>
      </c>
    </row>
    <row r="77" spans="1:7" ht="16.5">
      <c r="A77" s="31"/>
      <c r="B77" s="38" t="s">
        <v>77</v>
      </c>
      <c r="C77" s="76">
        <f>D77+E77+F77+G77</f>
        <v>15</v>
      </c>
      <c r="D77" s="55">
        <f>SUM(D80:D80)</f>
        <v>0</v>
      </c>
      <c r="E77" s="55">
        <f>SUM(E80:E80)</f>
        <v>0</v>
      </c>
      <c r="F77" s="55">
        <f>SUM(F80:F80)</f>
        <v>0</v>
      </c>
      <c r="G77" s="55">
        <f>SUM(G78:G80)</f>
        <v>15</v>
      </c>
    </row>
    <row r="78" spans="1:7" ht="16.5">
      <c r="A78" s="32"/>
      <c r="B78" s="30">
        <v>2018</v>
      </c>
      <c r="C78" s="53">
        <f>D78+E78+F78+G78</f>
        <v>5</v>
      </c>
      <c r="D78" s="53"/>
      <c r="E78" s="53"/>
      <c r="F78" s="53"/>
      <c r="G78" s="53">
        <v>5</v>
      </c>
    </row>
    <row r="79" spans="1:7" ht="16.5">
      <c r="A79" s="32"/>
      <c r="B79" s="30">
        <v>2019</v>
      </c>
      <c r="C79" s="53">
        <f>D79+E79+F79+G79</f>
        <v>5</v>
      </c>
      <c r="D79" s="53"/>
      <c r="E79" s="53"/>
      <c r="F79" s="53"/>
      <c r="G79" s="53">
        <v>5</v>
      </c>
    </row>
    <row r="80" spans="1:7" ht="16.5">
      <c r="A80" s="32"/>
      <c r="B80" s="30">
        <v>2020</v>
      </c>
      <c r="C80" s="53">
        <f>D80+E80+F80+G80</f>
        <v>5</v>
      </c>
      <c r="D80" s="53"/>
      <c r="E80" s="53"/>
      <c r="F80" s="53"/>
      <c r="G80" s="53">
        <v>5</v>
      </c>
    </row>
    <row r="81" spans="1:7" s="5" customFormat="1" ht="21" customHeight="1">
      <c r="A81" s="31" t="s">
        <v>18</v>
      </c>
      <c r="B81" s="58" t="s">
        <v>19</v>
      </c>
      <c r="C81" s="72">
        <f>D81+E81+F81+G81</f>
        <v>12.02</v>
      </c>
      <c r="D81" s="72">
        <f>D82+D84</f>
        <v>0</v>
      </c>
      <c r="E81" s="72">
        <f>E82+E84</f>
        <v>0</v>
      </c>
      <c r="F81" s="72">
        <f>F82+F84</f>
        <v>0</v>
      </c>
      <c r="G81" s="72">
        <f>G82+G84</f>
        <v>12.02</v>
      </c>
    </row>
    <row r="82" spans="1:7" s="5" customFormat="1" ht="33">
      <c r="A82" s="31"/>
      <c r="B82" s="65" t="s">
        <v>33</v>
      </c>
      <c r="C82" s="73">
        <f>D82+E82+F82+G82</f>
        <v>4.02</v>
      </c>
      <c r="D82" s="73">
        <f>D83</f>
        <v>0</v>
      </c>
      <c r="E82" s="73">
        <f>E83</f>
        <v>0</v>
      </c>
      <c r="F82" s="73">
        <f>F83</f>
        <v>0</v>
      </c>
      <c r="G82" s="73">
        <f>G83</f>
        <v>4.02</v>
      </c>
    </row>
    <row r="83" spans="1:7" ht="16.5">
      <c r="A83" s="32"/>
      <c r="B83" s="32">
        <v>2018</v>
      </c>
      <c r="C83" s="74">
        <f>D83+E83+F83+G83</f>
        <v>4.02</v>
      </c>
      <c r="D83" s="74"/>
      <c r="E83" s="74"/>
      <c r="F83" s="74"/>
      <c r="G83" s="74">
        <v>4.02</v>
      </c>
    </row>
    <row r="84" spans="1:7" s="5" customFormat="1" ht="33">
      <c r="A84" s="31"/>
      <c r="B84" s="65" t="s">
        <v>76</v>
      </c>
      <c r="C84" s="73">
        <f aca="true" t="shared" si="4" ref="C84:C97">D84+E84+F84+G84</f>
        <v>8</v>
      </c>
      <c r="D84" s="73">
        <f>D85</f>
        <v>0</v>
      </c>
      <c r="E84" s="73">
        <f>E85</f>
        <v>0</v>
      </c>
      <c r="F84" s="73">
        <f>F85</f>
        <v>0</v>
      </c>
      <c r="G84" s="73">
        <f>G85</f>
        <v>8</v>
      </c>
    </row>
    <row r="85" spans="1:7" ht="16.5">
      <c r="A85" s="32"/>
      <c r="B85" s="32">
        <v>2015</v>
      </c>
      <c r="C85" s="74">
        <f t="shared" si="4"/>
        <v>8</v>
      </c>
      <c r="D85" s="74"/>
      <c r="E85" s="74"/>
      <c r="F85" s="74"/>
      <c r="G85" s="74">
        <v>8</v>
      </c>
    </row>
    <row r="86" spans="1:7" s="59" customFormat="1" ht="16.5">
      <c r="A86" s="31" t="s">
        <v>20</v>
      </c>
      <c r="B86" s="57" t="s">
        <v>21</v>
      </c>
      <c r="C86" s="52">
        <f t="shared" si="4"/>
        <v>1734.965</v>
      </c>
      <c r="D86" s="52">
        <f>D87+D91+D151</f>
        <v>26.999999999999996</v>
      </c>
      <c r="E86" s="52">
        <f>E87+E91+E151</f>
        <v>271.565</v>
      </c>
      <c r="F86" s="52">
        <f>F87+F91+F151</f>
        <v>321.251</v>
      </c>
      <c r="G86" s="52">
        <f>G87+G91+G151</f>
        <v>1115.149</v>
      </c>
    </row>
    <row r="87" spans="1:8" s="59" customFormat="1" ht="33" customHeight="1">
      <c r="A87" s="31"/>
      <c r="B87" s="57" t="s">
        <v>22</v>
      </c>
      <c r="C87" s="52">
        <f t="shared" si="4"/>
        <v>0.8</v>
      </c>
      <c r="D87" s="52">
        <f>D88</f>
        <v>0.56</v>
      </c>
      <c r="E87" s="52">
        <f>E88</f>
        <v>0.24</v>
      </c>
      <c r="F87" s="52">
        <f>F88</f>
        <v>0</v>
      </c>
      <c r="G87" s="52">
        <f>G88</f>
        <v>0</v>
      </c>
      <c r="H87" s="60"/>
    </row>
    <row r="88" spans="1:9" s="59" customFormat="1" ht="51" customHeight="1">
      <c r="A88" s="31"/>
      <c r="B88" s="42" t="s">
        <v>54</v>
      </c>
      <c r="C88" s="53">
        <f t="shared" si="4"/>
        <v>0.8</v>
      </c>
      <c r="D88" s="53">
        <f>SUM(D89:D90)</f>
        <v>0.56</v>
      </c>
      <c r="E88" s="53">
        <f>SUM(E89:E90)</f>
        <v>0.24</v>
      </c>
      <c r="F88" s="53">
        <f>SUM(F89:F90)</f>
        <v>0</v>
      </c>
      <c r="G88" s="53">
        <f>SUM(G89:G90)</f>
        <v>0</v>
      </c>
      <c r="H88" s="37" t="s">
        <v>53</v>
      </c>
      <c r="I88" s="61" t="s">
        <v>53</v>
      </c>
    </row>
    <row r="89" spans="1:9" s="59" customFormat="1" ht="18.75" customHeight="1">
      <c r="A89" s="31"/>
      <c r="B89" s="30">
        <v>2015</v>
      </c>
      <c r="C89" s="53">
        <f t="shared" si="4"/>
        <v>0.4</v>
      </c>
      <c r="D89" s="53">
        <v>0.28</v>
      </c>
      <c r="E89" s="53">
        <v>0.12</v>
      </c>
      <c r="F89" s="53"/>
      <c r="G89" s="53"/>
      <c r="H89" s="62"/>
      <c r="I89" s="61"/>
    </row>
    <row r="90" spans="1:9" s="59" customFormat="1" ht="18.75" customHeight="1">
      <c r="A90" s="31"/>
      <c r="B90" s="30">
        <v>2016</v>
      </c>
      <c r="C90" s="53">
        <f>D90+E90+F90+G90</f>
        <v>0.4</v>
      </c>
      <c r="D90" s="53">
        <v>0.28</v>
      </c>
      <c r="E90" s="53">
        <v>0.12</v>
      </c>
      <c r="F90" s="53"/>
      <c r="G90" s="53"/>
      <c r="H90" s="62"/>
      <c r="I90" s="61"/>
    </row>
    <row r="91" spans="1:7" s="59" customFormat="1" ht="38.25" customHeight="1">
      <c r="A91" s="31" t="s">
        <v>23</v>
      </c>
      <c r="B91" s="58" t="s">
        <v>24</v>
      </c>
      <c r="C91" s="72">
        <f>D91+E91+F91+G91</f>
        <v>1331.8449999999998</v>
      </c>
      <c r="D91" s="72">
        <f>D92+D119</f>
        <v>26.439999999999998</v>
      </c>
      <c r="E91" s="72">
        <f>E92+E119</f>
        <v>89.20500000000001</v>
      </c>
      <c r="F91" s="72">
        <f>F92+F119</f>
        <v>101.051</v>
      </c>
      <c r="G91" s="72">
        <f>G92+G119</f>
        <v>1115.149</v>
      </c>
    </row>
    <row r="92" spans="1:7" s="5" customFormat="1" ht="24" customHeight="1">
      <c r="A92" s="31" t="s">
        <v>57</v>
      </c>
      <c r="B92" s="68" t="s">
        <v>25</v>
      </c>
      <c r="C92" s="52">
        <f>D92+E92+F92+G92</f>
        <v>715.945</v>
      </c>
      <c r="D92" s="52">
        <f>D93+D95+D97+D104+D107+D110+D115</f>
        <v>26.439999999999998</v>
      </c>
      <c r="E92" s="52">
        <f>E93+E95+E97+E104+E107+E110+E115</f>
        <v>28.005000000000003</v>
      </c>
      <c r="F92" s="52">
        <f>F93+F95+F97+F104+F107+F110+F115</f>
        <v>50.914</v>
      </c>
      <c r="G92" s="52">
        <f>G93+G95+G97+G104+G107+G110+G115</f>
        <v>610.586</v>
      </c>
    </row>
    <row r="93" spans="1:7" s="38" customFormat="1" ht="30" customHeight="1">
      <c r="A93" s="32">
        <v>2</v>
      </c>
      <c r="B93" s="67" t="s">
        <v>93</v>
      </c>
      <c r="C93" s="55">
        <f>D93+E93+F93+G93</f>
        <v>3.456</v>
      </c>
      <c r="D93" s="55">
        <f>D94</f>
        <v>0</v>
      </c>
      <c r="E93" s="55">
        <f>E94</f>
        <v>0</v>
      </c>
      <c r="F93" s="55">
        <f>F94</f>
        <v>3.456</v>
      </c>
      <c r="G93" s="55">
        <f>G94</f>
        <v>0</v>
      </c>
    </row>
    <row r="94" spans="1:7" s="39" customFormat="1" ht="16.5">
      <c r="A94" s="31"/>
      <c r="B94" s="30">
        <v>2015</v>
      </c>
      <c r="C94" s="53">
        <f>D94+E94+F94+G94</f>
        <v>3.456</v>
      </c>
      <c r="D94" s="53"/>
      <c r="E94" s="53"/>
      <c r="F94" s="56">
        <v>3.456</v>
      </c>
      <c r="G94" s="56"/>
    </row>
    <row r="95" spans="1:7" s="40" customFormat="1" ht="33">
      <c r="A95" s="32">
        <v>3</v>
      </c>
      <c r="B95" s="67" t="s">
        <v>64</v>
      </c>
      <c r="C95" s="55">
        <f t="shared" si="4"/>
        <v>142.223</v>
      </c>
      <c r="D95" s="55">
        <f>SUM(D96:D96)</f>
        <v>8.94</v>
      </c>
      <c r="E95" s="55">
        <f>SUM(E96:E96)</f>
        <v>8.045</v>
      </c>
      <c r="F95" s="55">
        <f>SUM(F96:F96)</f>
        <v>5.722</v>
      </c>
      <c r="G95" s="55">
        <f>SUM(G96:G96)</f>
        <v>119.516</v>
      </c>
    </row>
    <row r="96" spans="1:7" s="39" customFormat="1" ht="16.5">
      <c r="A96" s="31"/>
      <c r="B96" s="30">
        <v>2015</v>
      </c>
      <c r="C96" s="53">
        <f t="shared" si="4"/>
        <v>142.223</v>
      </c>
      <c r="D96" s="53">
        <v>8.94</v>
      </c>
      <c r="E96" s="53">
        <v>8.045</v>
      </c>
      <c r="F96" s="53">
        <v>5.722</v>
      </c>
      <c r="G96" s="53">
        <v>119.516</v>
      </c>
    </row>
    <row r="97" spans="1:7" s="38" customFormat="1" ht="36" customHeight="1">
      <c r="A97" s="32">
        <v>4</v>
      </c>
      <c r="B97" s="67" t="s">
        <v>88</v>
      </c>
      <c r="C97" s="55">
        <f t="shared" si="4"/>
        <v>227.966</v>
      </c>
      <c r="D97" s="55">
        <f>SUM(D98:D103)</f>
        <v>17.5</v>
      </c>
      <c r="E97" s="55">
        <f>SUM(E98:E103)</f>
        <v>19.96</v>
      </c>
      <c r="F97" s="55">
        <f>SUM(F98:F103)</f>
        <v>16.336</v>
      </c>
      <c r="G97" s="55">
        <f>SUM(G98:G103)</f>
        <v>174.17000000000002</v>
      </c>
    </row>
    <row r="98" spans="1:7" s="38" customFormat="1" ht="16.5">
      <c r="A98" s="31"/>
      <c r="B98" s="30">
        <v>2015</v>
      </c>
      <c r="C98" s="53">
        <f aca="true" t="shared" si="5" ref="C98:C103">D98+E98+F98+G98</f>
        <v>1.286</v>
      </c>
      <c r="D98" s="53">
        <v>0</v>
      </c>
      <c r="E98" s="53">
        <v>0</v>
      </c>
      <c r="F98" s="53">
        <v>1.286</v>
      </c>
      <c r="G98" s="53"/>
    </row>
    <row r="99" spans="1:7" s="38" customFormat="1" ht="16.5">
      <c r="A99" s="31"/>
      <c r="B99" s="30">
        <v>2016</v>
      </c>
      <c r="C99" s="53">
        <f t="shared" si="5"/>
        <v>43.540000000000006</v>
      </c>
      <c r="D99" s="53">
        <v>9.08</v>
      </c>
      <c r="E99" s="53">
        <v>9.98</v>
      </c>
      <c r="F99" s="53">
        <v>1.55</v>
      </c>
      <c r="G99" s="53">
        <v>22.93</v>
      </c>
    </row>
    <row r="100" spans="1:7" s="38" customFormat="1" ht="16.5">
      <c r="A100" s="31"/>
      <c r="B100" s="30">
        <v>2017</v>
      </c>
      <c r="C100" s="53">
        <f t="shared" si="5"/>
        <v>43.54</v>
      </c>
      <c r="D100" s="53">
        <v>8.42</v>
      </c>
      <c r="E100" s="53">
        <v>9.98</v>
      </c>
      <c r="F100" s="53">
        <v>1.5</v>
      </c>
      <c r="G100" s="53">
        <v>23.64</v>
      </c>
    </row>
    <row r="101" spans="1:7" s="38" customFormat="1" ht="16.5">
      <c r="A101" s="31"/>
      <c r="B101" s="30">
        <v>2018</v>
      </c>
      <c r="C101" s="53">
        <f t="shared" si="5"/>
        <v>34.8</v>
      </c>
      <c r="D101" s="53">
        <v>0</v>
      </c>
      <c r="E101" s="53">
        <v>0</v>
      </c>
      <c r="F101" s="53">
        <v>3</v>
      </c>
      <c r="G101" s="53">
        <v>31.8</v>
      </c>
    </row>
    <row r="102" spans="1:7" s="38" customFormat="1" ht="16.5">
      <c r="A102" s="31"/>
      <c r="B102" s="30">
        <v>2019</v>
      </c>
      <c r="C102" s="53">
        <f t="shared" si="5"/>
        <v>34.8</v>
      </c>
      <c r="D102" s="53">
        <v>0</v>
      </c>
      <c r="E102" s="53">
        <v>0</v>
      </c>
      <c r="F102" s="53">
        <v>3</v>
      </c>
      <c r="G102" s="53">
        <v>31.8</v>
      </c>
    </row>
    <row r="103" spans="1:7" s="38" customFormat="1" ht="16.5">
      <c r="A103" s="32"/>
      <c r="B103" s="30">
        <v>2020</v>
      </c>
      <c r="C103" s="53">
        <f t="shared" si="5"/>
        <v>70</v>
      </c>
      <c r="D103" s="53">
        <v>0</v>
      </c>
      <c r="E103" s="53">
        <v>0</v>
      </c>
      <c r="F103" s="53">
        <v>6</v>
      </c>
      <c r="G103" s="53">
        <v>64</v>
      </c>
    </row>
    <row r="104" spans="1:7" s="38" customFormat="1" ht="16.5">
      <c r="A104" s="32">
        <v>5</v>
      </c>
      <c r="B104" s="67" t="s">
        <v>65</v>
      </c>
      <c r="C104" s="55">
        <f aca="true" t="shared" si="6" ref="C104:C118">D104+E104+F104+G104</f>
        <v>8.9</v>
      </c>
      <c r="D104" s="55">
        <f>D105</f>
        <v>0</v>
      </c>
      <c r="E104" s="55">
        <f>E105</f>
        <v>0</v>
      </c>
      <c r="F104" s="55">
        <f>F105</f>
        <v>0</v>
      </c>
      <c r="G104" s="55">
        <f>SUM(G105:G106)</f>
        <v>8.9</v>
      </c>
    </row>
    <row r="105" spans="1:7" s="39" customFormat="1" ht="16.5">
      <c r="A105" s="32"/>
      <c r="B105" s="30">
        <v>2015</v>
      </c>
      <c r="C105" s="53">
        <f t="shared" si="6"/>
        <v>3.4</v>
      </c>
      <c r="D105" s="53">
        <v>0</v>
      </c>
      <c r="E105" s="53">
        <v>0</v>
      </c>
      <c r="F105" s="53">
        <v>0</v>
      </c>
      <c r="G105" s="53">
        <v>3.4</v>
      </c>
    </row>
    <row r="106" spans="1:7" s="39" customFormat="1" ht="16.5">
      <c r="A106" s="32"/>
      <c r="B106" s="30">
        <v>2016</v>
      </c>
      <c r="C106" s="53">
        <f t="shared" si="6"/>
        <v>5.5</v>
      </c>
      <c r="D106" s="53">
        <v>0</v>
      </c>
      <c r="E106" s="53">
        <v>0</v>
      </c>
      <c r="F106" s="53">
        <v>0</v>
      </c>
      <c r="G106" s="53">
        <v>5.5</v>
      </c>
    </row>
    <row r="107" spans="1:7" s="38" customFormat="1" ht="16.5">
      <c r="A107" s="32">
        <v>6</v>
      </c>
      <c r="B107" s="67" t="s">
        <v>66</v>
      </c>
      <c r="C107" s="55">
        <f t="shared" si="6"/>
        <v>75.3</v>
      </c>
      <c r="D107" s="55">
        <f>D108+D109</f>
        <v>0</v>
      </c>
      <c r="E107" s="55">
        <f>E108+E109</f>
        <v>0</v>
      </c>
      <c r="F107" s="55">
        <f>F108+F109</f>
        <v>1.3</v>
      </c>
      <c r="G107" s="55">
        <f>G108+G109</f>
        <v>74</v>
      </c>
    </row>
    <row r="108" spans="1:7" s="39" customFormat="1" ht="16.5">
      <c r="A108" s="32"/>
      <c r="B108" s="30">
        <v>2016</v>
      </c>
      <c r="C108" s="53">
        <f t="shared" si="6"/>
        <v>0.2</v>
      </c>
      <c r="D108" s="53">
        <v>0</v>
      </c>
      <c r="E108" s="53">
        <v>0</v>
      </c>
      <c r="F108" s="53">
        <v>0.2</v>
      </c>
      <c r="G108" s="53">
        <v>0</v>
      </c>
    </row>
    <row r="109" spans="1:7" s="39" customFormat="1" ht="16.5">
      <c r="A109" s="32"/>
      <c r="B109" s="30">
        <v>2017</v>
      </c>
      <c r="C109" s="53">
        <f t="shared" si="6"/>
        <v>75.1</v>
      </c>
      <c r="D109" s="53">
        <v>0</v>
      </c>
      <c r="E109" s="53">
        <v>0</v>
      </c>
      <c r="F109" s="53">
        <v>1.1</v>
      </c>
      <c r="G109" s="53">
        <v>74</v>
      </c>
    </row>
    <row r="110" spans="1:7" s="38" customFormat="1" ht="16.5">
      <c r="A110" s="32">
        <v>7</v>
      </c>
      <c r="B110" s="67" t="s">
        <v>89</v>
      </c>
      <c r="C110" s="55">
        <f t="shared" si="6"/>
        <v>124.6</v>
      </c>
      <c r="D110" s="55">
        <f>SUM(D111:D114)</f>
        <v>0</v>
      </c>
      <c r="E110" s="55">
        <f>SUM(E111:E114)</f>
        <v>0</v>
      </c>
      <c r="F110" s="55">
        <f>SUM(F111:F114)</f>
        <v>10.6</v>
      </c>
      <c r="G110" s="55">
        <f>SUM(G111:G114)</f>
        <v>114</v>
      </c>
    </row>
    <row r="111" spans="1:7" s="39" customFormat="1" ht="16.5">
      <c r="A111" s="32"/>
      <c r="B111" s="30">
        <v>2016</v>
      </c>
      <c r="C111" s="53">
        <f t="shared" si="6"/>
        <v>1</v>
      </c>
      <c r="D111" s="53">
        <v>0</v>
      </c>
      <c r="E111" s="53">
        <v>0</v>
      </c>
      <c r="F111" s="53">
        <v>1</v>
      </c>
      <c r="G111" s="53">
        <v>0</v>
      </c>
    </row>
    <row r="112" spans="1:7" s="39" customFormat="1" ht="16.5">
      <c r="A112" s="32"/>
      <c r="B112" s="30">
        <v>2017</v>
      </c>
      <c r="C112" s="53">
        <f t="shared" si="6"/>
        <v>41.6</v>
      </c>
      <c r="D112" s="53">
        <v>0</v>
      </c>
      <c r="E112" s="53">
        <v>0</v>
      </c>
      <c r="F112" s="53">
        <v>3.6</v>
      </c>
      <c r="G112" s="53">
        <v>38</v>
      </c>
    </row>
    <row r="113" spans="1:7" s="39" customFormat="1" ht="16.5">
      <c r="A113" s="32"/>
      <c r="B113" s="30">
        <v>2018</v>
      </c>
      <c r="C113" s="53">
        <f t="shared" si="6"/>
        <v>41</v>
      </c>
      <c r="D113" s="53">
        <v>0</v>
      </c>
      <c r="E113" s="53">
        <v>0</v>
      </c>
      <c r="F113" s="53">
        <v>3</v>
      </c>
      <c r="G113" s="53">
        <v>38</v>
      </c>
    </row>
    <row r="114" spans="1:7" s="39" customFormat="1" ht="16.5">
      <c r="A114" s="32"/>
      <c r="B114" s="30">
        <v>2019</v>
      </c>
      <c r="C114" s="53">
        <f t="shared" si="6"/>
        <v>41</v>
      </c>
      <c r="D114" s="53">
        <v>0</v>
      </c>
      <c r="E114" s="53">
        <v>0</v>
      </c>
      <c r="F114" s="53">
        <v>3</v>
      </c>
      <c r="G114" s="53">
        <v>38</v>
      </c>
    </row>
    <row r="115" spans="1:7" s="38" customFormat="1" ht="16.5">
      <c r="A115" s="32">
        <v>8</v>
      </c>
      <c r="B115" s="67" t="s">
        <v>90</v>
      </c>
      <c r="C115" s="55">
        <f t="shared" si="6"/>
        <v>133.5</v>
      </c>
      <c r="D115" s="55">
        <f>SUM(D116:D118)</f>
        <v>0</v>
      </c>
      <c r="E115" s="55">
        <f>SUM(E116:E118)</f>
        <v>0</v>
      </c>
      <c r="F115" s="55">
        <f>SUM(F116:F118)</f>
        <v>13.5</v>
      </c>
      <c r="G115" s="55">
        <f>SUM(G116:G118)</f>
        <v>120</v>
      </c>
    </row>
    <row r="116" spans="1:7" s="39" customFormat="1" ht="16.5">
      <c r="A116" s="31"/>
      <c r="B116" s="30">
        <v>2016</v>
      </c>
      <c r="C116" s="53">
        <f t="shared" si="6"/>
        <v>0.5</v>
      </c>
      <c r="D116" s="53">
        <v>0</v>
      </c>
      <c r="E116" s="53">
        <v>0</v>
      </c>
      <c r="F116" s="53">
        <v>0.5</v>
      </c>
      <c r="G116" s="53">
        <v>0</v>
      </c>
    </row>
    <row r="117" spans="1:7" s="39" customFormat="1" ht="17.25" customHeight="1">
      <c r="A117" s="31"/>
      <c r="B117" s="30">
        <v>2017</v>
      </c>
      <c r="C117" s="53">
        <f t="shared" si="6"/>
        <v>1</v>
      </c>
      <c r="D117" s="53">
        <v>0</v>
      </c>
      <c r="E117" s="53">
        <v>0</v>
      </c>
      <c r="F117" s="53">
        <v>1</v>
      </c>
      <c r="G117" s="53">
        <v>0</v>
      </c>
    </row>
    <row r="118" spans="1:7" s="39" customFormat="1" ht="16.5">
      <c r="A118" s="31"/>
      <c r="B118" s="30">
        <v>2020</v>
      </c>
      <c r="C118" s="53">
        <f t="shared" si="6"/>
        <v>132</v>
      </c>
      <c r="D118" s="53">
        <v>0</v>
      </c>
      <c r="E118" s="53">
        <v>0</v>
      </c>
      <c r="F118" s="53">
        <v>12</v>
      </c>
      <c r="G118" s="53">
        <v>120</v>
      </c>
    </row>
    <row r="119" spans="1:7" s="33" customFormat="1" ht="24" customHeight="1">
      <c r="A119" s="31" t="s">
        <v>58</v>
      </c>
      <c r="B119" s="68" t="s">
        <v>26</v>
      </c>
      <c r="C119" s="77">
        <f>SUM(D119:G119)</f>
        <v>615.9</v>
      </c>
      <c r="D119" s="77">
        <f>D120+D123+D126+D132+D136+D140+D145+D148</f>
        <v>0</v>
      </c>
      <c r="E119" s="77">
        <f>E120+E123+E126+E132+E136+E140+E145+E148</f>
        <v>61.2</v>
      </c>
      <c r="F119" s="77">
        <f>F120+F123+F126+F132+F136+F140+F145+F148</f>
        <v>50.137</v>
      </c>
      <c r="G119" s="77">
        <f>G120+G123+G126+G132+G136+G140+G145+G148</f>
        <v>504.563</v>
      </c>
    </row>
    <row r="120" spans="1:7" s="38" customFormat="1" ht="28.5" customHeight="1">
      <c r="A120" s="91">
        <v>6</v>
      </c>
      <c r="B120" s="65" t="s">
        <v>91</v>
      </c>
      <c r="C120" s="55">
        <f aca="true" t="shared" si="7" ref="C120:C148">D120+E120+F120+G120</f>
        <v>18.687</v>
      </c>
      <c r="D120" s="55">
        <f>D122+D121</f>
        <v>0</v>
      </c>
      <c r="E120" s="55">
        <f>E122+E121</f>
        <v>0</v>
      </c>
      <c r="F120" s="55">
        <f>F122+F121</f>
        <v>18.687</v>
      </c>
      <c r="G120" s="55">
        <f>G122+G121</f>
        <v>0</v>
      </c>
    </row>
    <row r="121" spans="1:7" s="39" customFormat="1" ht="16.5">
      <c r="A121" s="31"/>
      <c r="B121" s="30">
        <v>2015</v>
      </c>
      <c r="C121" s="53">
        <f t="shared" si="7"/>
        <v>10.087000000000002</v>
      </c>
      <c r="D121" s="53">
        <v>0</v>
      </c>
      <c r="E121" s="53">
        <v>0</v>
      </c>
      <c r="F121" s="53">
        <f>10.037+0.05</f>
        <v>10.087000000000002</v>
      </c>
      <c r="G121" s="53"/>
    </row>
    <row r="122" spans="1:7" s="39" customFormat="1" ht="16.5">
      <c r="A122" s="31"/>
      <c r="B122" s="30">
        <v>2016</v>
      </c>
      <c r="C122" s="53">
        <f t="shared" si="7"/>
        <v>8.6</v>
      </c>
      <c r="D122" s="53">
        <v>0</v>
      </c>
      <c r="E122" s="53">
        <v>0</v>
      </c>
      <c r="F122" s="53">
        <f>8.1+0.5</f>
        <v>8.6</v>
      </c>
      <c r="G122" s="53"/>
    </row>
    <row r="123" spans="1:7" s="38" customFormat="1" ht="34.5" customHeight="1">
      <c r="A123" s="91">
        <v>7</v>
      </c>
      <c r="B123" s="65" t="s">
        <v>95</v>
      </c>
      <c r="C123" s="55">
        <f t="shared" si="7"/>
        <v>68</v>
      </c>
      <c r="D123" s="55">
        <f>D125+D124</f>
        <v>0</v>
      </c>
      <c r="E123" s="55">
        <f>E125+E124</f>
        <v>61.2</v>
      </c>
      <c r="F123" s="55">
        <f>F125+F124</f>
        <v>6.8</v>
      </c>
      <c r="G123" s="55">
        <f>G125+G124</f>
        <v>0</v>
      </c>
    </row>
    <row r="124" spans="1:7" s="39" customFormat="1" ht="16.5">
      <c r="A124" s="32"/>
      <c r="B124" s="30">
        <v>2018</v>
      </c>
      <c r="C124" s="53">
        <f t="shared" si="7"/>
        <v>34</v>
      </c>
      <c r="D124" s="53">
        <v>0</v>
      </c>
      <c r="E124" s="53">
        <v>30.6</v>
      </c>
      <c r="F124" s="56">
        <v>3.4</v>
      </c>
      <c r="G124" s="56"/>
    </row>
    <row r="125" spans="1:7" s="39" customFormat="1" ht="16.5">
      <c r="A125" s="32"/>
      <c r="B125" s="30">
        <v>2019</v>
      </c>
      <c r="C125" s="53">
        <f t="shared" si="7"/>
        <v>34</v>
      </c>
      <c r="D125" s="53">
        <v>0</v>
      </c>
      <c r="E125" s="53">
        <v>30.6</v>
      </c>
      <c r="F125" s="56">
        <v>3.4</v>
      </c>
      <c r="G125" s="56"/>
    </row>
    <row r="126" spans="1:7" s="38" customFormat="1" ht="44.25" customHeight="1">
      <c r="A126" s="91">
        <v>8</v>
      </c>
      <c r="B126" s="65" t="s">
        <v>94</v>
      </c>
      <c r="C126" s="55">
        <f t="shared" si="7"/>
        <v>18.35</v>
      </c>
      <c r="D126" s="55">
        <f>SUM(D127:D131)</f>
        <v>0</v>
      </c>
      <c r="E126" s="55">
        <f>SUM(E127:E131)</f>
        <v>0</v>
      </c>
      <c r="F126" s="55">
        <f>SUM(F127:F131)</f>
        <v>18.35</v>
      </c>
      <c r="G126" s="55">
        <f>SUM(G127:G131)</f>
        <v>0</v>
      </c>
    </row>
    <row r="127" spans="1:7" s="39" customFormat="1" ht="16.5">
      <c r="A127" s="32"/>
      <c r="B127" s="30">
        <v>2015</v>
      </c>
      <c r="C127" s="53">
        <f t="shared" si="7"/>
        <v>0.65</v>
      </c>
      <c r="D127" s="53">
        <v>0</v>
      </c>
      <c r="E127" s="53">
        <v>0</v>
      </c>
      <c r="F127" s="53">
        <f>0.6+0.05</f>
        <v>0.65</v>
      </c>
      <c r="G127" s="56"/>
    </row>
    <row r="128" spans="1:7" s="39" customFormat="1" ht="16.5">
      <c r="A128" s="32"/>
      <c r="B128" s="30">
        <v>2016</v>
      </c>
      <c r="C128" s="53">
        <f t="shared" si="7"/>
        <v>1.9000000000000001</v>
      </c>
      <c r="D128" s="53">
        <v>0</v>
      </c>
      <c r="E128" s="53">
        <v>0</v>
      </c>
      <c r="F128" s="53">
        <f>1.8+0.1</f>
        <v>1.9000000000000001</v>
      </c>
      <c r="G128" s="56"/>
    </row>
    <row r="129" spans="1:7" s="39" customFormat="1" ht="16.5">
      <c r="A129" s="32"/>
      <c r="B129" s="30">
        <v>2017</v>
      </c>
      <c r="C129" s="53">
        <f t="shared" si="7"/>
        <v>1.8</v>
      </c>
      <c r="D129" s="53">
        <v>0</v>
      </c>
      <c r="E129" s="53">
        <v>0</v>
      </c>
      <c r="F129" s="53">
        <f>1.7+0.1</f>
        <v>1.8</v>
      </c>
      <c r="G129" s="56"/>
    </row>
    <row r="130" spans="1:7" s="39" customFormat="1" ht="16.5">
      <c r="A130" s="32"/>
      <c r="B130" s="30">
        <v>2018</v>
      </c>
      <c r="C130" s="53">
        <f t="shared" si="7"/>
        <v>7</v>
      </c>
      <c r="D130" s="53"/>
      <c r="E130" s="53"/>
      <c r="F130" s="53">
        <v>7</v>
      </c>
      <c r="G130" s="56"/>
    </row>
    <row r="131" spans="1:7" s="39" customFormat="1" ht="16.5">
      <c r="A131" s="32"/>
      <c r="B131" s="30">
        <v>2019</v>
      </c>
      <c r="C131" s="53">
        <f t="shared" si="7"/>
        <v>7</v>
      </c>
      <c r="D131" s="53">
        <v>0</v>
      </c>
      <c r="E131" s="53">
        <v>0</v>
      </c>
      <c r="F131" s="53">
        <v>7</v>
      </c>
      <c r="G131" s="56"/>
    </row>
    <row r="132" spans="1:8" s="38" customFormat="1" ht="35.25" customHeight="1">
      <c r="A132" s="91">
        <v>9</v>
      </c>
      <c r="B132" s="65" t="s">
        <v>67</v>
      </c>
      <c r="C132" s="55">
        <f t="shared" si="7"/>
        <v>124</v>
      </c>
      <c r="D132" s="55">
        <f>D133+D134+D135</f>
        <v>0</v>
      </c>
      <c r="E132" s="55">
        <f>E133+E134+E135</f>
        <v>0</v>
      </c>
      <c r="F132" s="55">
        <f>F133+F134+F135</f>
        <v>0.5</v>
      </c>
      <c r="G132" s="55">
        <f>G133+G134+G135</f>
        <v>123.5</v>
      </c>
      <c r="H132" s="50"/>
    </row>
    <row r="133" spans="1:7" s="39" customFormat="1" ht="16.5">
      <c r="A133" s="31"/>
      <c r="B133" s="30">
        <v>2017</v>
      </c>
      <c r="C133" s="53">
        <f t="shared" si="7"/>
        <v>41.01</v>
      </c>
      <c r="D133" s="53">
        <v>0</v>
      </c>
      <c r="E133" s="53">
        <v>0</v>
      </c>
      <c r="F133" s="56">
        <v>0.5</v>
      </c>
      <c r="G133" s="56">
        <v>40.51</v>
      </c>
    </row>
    <row r="134" spans="1:7" s="39" customFormat="1" ht="16.5">
      <c r="A134" s="31"/>
      <c r="B134" s="30">
        <v>2018</v>
      </c>
      <c r="C134" s="53">
        <f t="shared" si="7"/>
        <v>40.5</v>
      </c>
      <c r="D134" s="53">
        <v>0</v>
      </c>
      <c r="E134" s="53">
        <v>0</v>
      </c>
      <c r="F134" s="56">
        <v>0</v>
      </c>
      <c r="G134" s="56">
        <v>40.5</v>
      </c>
    </row>
    <row r="135" spans="1:7" s="39" customFormat="1" ht="16.5">
      <c r="A135" s="31"/>
      <c r="B135" s="30">
        <v>2019</v>
      </c>
      <c r="C135" s="53">
        <f t="shared" si="7"/>
        <v>42.49</v>
      </c>
      <c r="D135" s="53">
        <v>0</v>
      </c>
      <c r="E135" s="53">
        <v>0</v>
      </c>
      <c r="F135" s="56">
        <v>0</v>
      </c>
      <c r="G135" s="56">
        <v>42.49</v>
      </c>
    </row>
    <row r="136" spans="1:7" s="38" customFormat="1" ht="44.25" customHeight="1">
      <c r="A136" s="91">
        <v>10</v>
      </c>
      <c r="B136" s="65" t="s">
        <v>68</v>
      </c>
      <c r="C136" s="55">
        <f t="shared" si="7"/>
        <v>112</v>
      </c>
      <c r="D136" s="55">
        <f>D139+D138+D137</f>
        <v>0</v>
      </c>
      <c r="E136" s="55">
        <f>E139+E138+E137</f>
        <v>0</v>
      </c>
      <c r="F136" s="55">
        <f>F139+F138+F137</f>
        <v>5.8</v>
      </c>
      <c r="G136" s="55">
        <f>G139+G138+G137</f>
        <v>106.2</v>
      </c>
    </row>
    <row r="137" spans="1:7" s="39" customFormat="1" ht="16.5">
      <c r="A137" s="32"/>
      <c r="B137" s="30">
        <v>2018</v>
      </c>
      <c r="C137" s="53">
        <f t="shared" si="7"/>
        <v>36</v>
      </c>
      <c r="D137" s="53">
        <v>0</v>
      </c>
      <c r="E137" s="53">
        <v>0</v>
      </c>
      <c r="F137" s="53">
        <v>1.8</v>
      </c>
      <c r="G137" s="56">
        <v>34.2</v>
      </c>
    </row>
    <row r="138" spans="1:7" s="39" customFormat="1" ht="16.5">
      <c r="A138" s="32"/>
      <c r="B138" s="30">
        <v>2019</v>
      </c>
      <c r="C138" s="53">
        <f t="shared" si="7"/>
        <v>38</v>
      </c>
      <c r="D138" s="53">
        <v>0</v>
      </c>
      <c r="E138" s="53">
        <v>0</v>
      </c>
      <c r="F138" s="53">
        <v>2</v>
      </c>
      <c r="G138" s="56">
        <v>36</v>
      </c>
    </row>
    <row r="139" spans="1:7" s="39" customFormat="1" ht="16.5">
      <c r="A139" s="32"/>
      <c r="B139" s="30">
        <v>2020</v>
      </c>
      <c r="C139" s="53">
        <f t="shared" si="7"/>
        <v>38</v>
      </c>
      <c r="D139" s="53">
        <v>0</v>
      </c>
      <c r="E139" s="53">
        <v>0</v>
      </c>
      <c r="F139" s="53">
        <v>2</v>
      </c>
      <c r="G139" s="56">
        <v>36</v>
      </c>
    </row>
    <row r="140" spans="1:7" s="38" customFormat="1" ht="32.25" customHeight="1">
      <c r="A140" s="91">
        <v>11</v>
      </c>
      <c r="B140" s="65" t="s">
        <v>79</v>
      </c>
      <c r="C140" s="55">
        <f t="shared" si="7"/>
        <v>90.663</v>
      </c>
      <c r="D140" s="55">
        <f>SUM(D141:D144)</f>
        <v>0</v>
      </c>
      <c r="E140" s="55">
        <f>SUM(E141:E144)</f>
        <v>0</v>
      </c>
      <c r="F140" s="55">
        <f>SUM(F141:F144)</f>
        <v>0</v>
      </c>
      <c r="G140" s="55">
        <f>SUM(G141:G144)</f>
        <v>90.663</v>
      </c>
    </row>
    <row r="141" spans="1:8" s="39" customFormat="1" ht="16.5">
      <c r="A141" s="32"/>
      <c r="B141" s="30">
        <v>2015</v>
      </c>
      <c r="C141" s="53">
        <f t="shared" si="7"/>
        <v>18.663</v>
      </c>
      <c r="D141" s="53">
        <v>0</v>
      </c>
      <c r="E141" s="53">
        <v>0</v>
      </c>
      <c r="F141" s="53"/>
      <c r="G141" s="56">
        <v>18.663</v>
      </c>
      <c r="H141" s="51"/>
    </row>
    <row r="142" spans="1:7" s="39" customFormat="1" ht="16.5">
      <c r="A142" s="32"/>
      <c r="B142" s="30">
        <v>2016</v>
      </c>
      <c r="C142" s="53">
        <f t="shared" si="7"/>
        <v>24</v>
      </c>
      <c r="D142" s="53">
        <v>0</v>
      </c>
      <c r="E142" s="53">
        <v>0</v>
      </c>
      <c r="F142" s="53"/>
      <c r="G142" s="56">
        <v>24</v>
      </c>
    </row>
    <row r="143" spans="1:7" s="39" customFormat="1" ht="16.5">
      <c r="A143" s="32"/>
      <c r="B143" s="30">
        <v>2017</v>
      </c>
      <c r="C143" s="53">
        <f t="shared" si="7"/>
        <v>24</v>
      </c>
      <c r="D143" s="53">
        <v>0</v>
      </c>
      <c r="E143" s="53">
        <v>0</v>
      </c>
      <c r="F143" s="56"/>
      <c r="G143" s="56">
        <v>24</v>
      </c>
    </row>
    <row r="144" spans="1:7" s="39" customFormat="1" ht="16.5">
      <c r="A144" s="32"/>
      <c r="B144" s="30">
        <v>2018</v>
      </c>
      <c r="C144" s="53">
        <f t="shared" si="7"/>
        <v>24</v>
      </c>
      <c r="D144" s="53">
        <v>0</v>
      </c>
      <c r="E144" s="53">
        <v>0</v>
      </c>
      <c r="F144" s="56"/>
      <c r="G144" s="56">
        <v>24</v>
      </c>
    </row>
    <row r="145" spans="1:7" s="38" customFormat="1" ht="21" customHeight="1">
      <c r="A145" s="32">
        <v>12</v>
      </c>
      <c r="B145" s="67" t="s">
        <v>34</v>
      </c>
      <c r="C145" s="55">
        <f t="shared" si="7"/>
        <v>54.2</v>
      </c>
      <c r="D145" s="55">
        <f>SUM(D146:D147)</f>
        <v>0</v>
      </c>
      <c r="E145" s="55">
        <f>SUM(E146:E147)</f>
        <v>0</v>
      </c>
      <c r="F145" s="55">
        <f>SUM(F146:F147)</f>
        <v>0</v>
      </c>
      <c r="G145" s="55">
        <f>SUM(G146:G147)</f>
        <v>54.2</v>
      </c>
    </row>
    <row r="146" spans="1:7" s="39" customFormat="1" ht="16.5">
      <c r="A146" s="31"/>
      <c r="B146" s="30">
        <v>2017</v>
      </c>
      <c r="C146" s="53">
        <f t="shared" si="7"/>
        <v>27.1</v>
      </c>
      <c r="D146" s="53">
        <v>0</v>
      </c>
      <c r="E146" s="53">
        <v>0</v>
      </c>
      <c r="F146" s="53">
        <v>0</v>
      </c>
      <c r="G146" s="53">
        <v>27.1</v>
      </c>
    </row>
    <row r="147" spans="1:7" s="39" customFormat="1" ht="16.5">
      <c r="A147" s="31"/>
      <c r="B147" s="30">
        <v>2018</v>
      </c>
      <c r="C147" s="53">
        <f t="shared" si="7"/>
        <v>27.1</v>
      </c>
      <c r="D147" s="53">
        <v>0</v>
      </c>
      <c r="E147" s="53">
        <v>0</v>
      </c>
      <c r="F147" s="53">
        <v>0</v>
      </c>
      <c r="G147" s="53">
        <v>27.1</v>
      </c>
    </row>
    <row r="148" spans="1:7" s="39" customFormat="1" ht="33">
      <c r="A148" s="32">
        <v>13</v>
      </c>
      <c r="B148" s="67" t="s">
        <v>69</v>
      </c>
      <c r="C148" s="55">
        <f t="shared" si="7"/>
        <v>130</v>
      </c>
      <c r="D148" s="55">
        <f>SUM(D149:D150)</f>
        <v>0</v>
      </c>
      <c r="E148" s="55">
        <f>SUM(E149:E150)</f>
        <v>0</v>
      </c>
      <c r="F148" s="55">
        <f>SUM(F149:F150)</f>
        <v>0</v>
      </c>
      <c r="G148" s="55">
        <f>SUM(G149:G150)</f>
        <v>130</v>
      </c>
    </row>
    <row r="149" spans="1:7" s="39" customFormat="1" ht="16.5">
      <c r="A149" s="32"/>
      <c r="B149" s="30">
        <v>2017</v>
      </c>
      <c r="C149" s="53">
        <f>SUM(D149:G149)</f>
        <v>65</v>
      </c>
      <c r="D149" s="53">
        <v>0</v>
      </c>
      <c r="E149" s="53">
        <v>0</v>
      </c>
      <c r="F149" s="53">
        <v>0</v>
      </c>
      <c r="G149" s="53">
        <v>65</v>
      </c>
    </row>
    <row r="150" spans="1:7" s="39" customFormat="1" ht="16.5">
      <c r="A150" s="32"/>
      <c r="B150" s="30">
        <v>2018</v>
      </c>
      <c r="C150" s="53">
        <f>SUM(D150:G150)</f>
        <v>65</v>
      </c>
      <c r="D150" s="53">
        <v>0</v>
      </c>
      <c r="E150" s="53">
        <v>0</v>
      </c>
      <c r="F150" s="53">
        <v>0</v>
      </c>
      <c r="G150" s="53">
        <v>65</v>
      </c>
    </row>
    <row r="151" spans="1:7" s="5" customFormat="1" ht="24.75" customHeight="1">
      <c r="A151" s="31" t="s">
        <v>27</v>
      </c>
      <c r="B151" s="58" t="s">
        <v>28</v>
      </c>
      <c r="C151" s="72">
        <f>D151+E151+F151+G151</f>
        <v>402.32</v>
      </c>
      <c r="D151" s="72">
        <f>D152+D155+D159+D163</f>
        <v>0</v>
      </c>
      <c r="E151" s="72">
        <f>E152+E155+E159+E163</f>
        <v>182.12</v>
      </c>
      <c r="F151" s="72">
        <f>F152+F155+F159+F163</f>
        <v>220.2</v>
      </c>
      <c r="G151" s="72">
        <f>G152+G155+G159+G163</f>
        <v>0</v>
      </c>
    </row>
    <row r="152" spans="1:7" s="5" customFormat="1" ht="16.5">
      <c r="A152" s="32">
        <v>1</v>
      </c>
      <c r="B152" s="67" t="s">
        <v>70</v>
      </c>
      <c r="C152" s="55">
        <f aca="true" t="shared" si="8" ref="C152:C159">D152+E152+F152+G152</f>
        <v>54.32</v>
      </c>
      <c r="D152" s="55">
        <f>SUM(D153:D154)</f>
        <v>0</v>
      </c>
      <c r="E152" s="55">
        <f>SUM(E153:E154)</f>
        <v>44.4</v>
      </c>
      <c r="F152" s="55">
        <f>SUM(F153:F154)</f>
        <v>9.92</v>
      </c>
      <c r="G152" s="55">
        <f>G153</f>
        <v>0</v>
      </c>
    </row>
    <row r="153" spans="1:7" ht="16.5">
      <c r="A153" s="32"/>
      <c r="B153" s="30">
        <v>2018</v>
      </c>
      <c r="C153" s="53">
        <f t="shared" si="8"/>
        <v>27.16</v>
      </c>
      <c r="D153" s="53">
        <v>0</v>
      </c>
      <c r="E153" s="53">
        <v>22.2</v>
      </c>
      <c r="F153" s="53">
        <v>4.96</v>
      </c>
      <c r="G153" s="53">
        <v>0</v>
      </c>
    </row>
    <row r="154" spans="1:7" ht="16.5">
      <c r="A154" s="32"/>
      <c r="B154" s="30">
        <v>2019</v>
      </c>
      <c r="C154" s="53">
        <f>D154+E154+F154+G154</f>
        <v>27.16</v>
      </c>
      <c r="D154" s="53">
        <v>0</v>
      </c>
      <c r="E154" s="53">
        <v>22.2</v>
      </c>
      <c r="F154" s="53">
        <v>4.96</v>
      </c>
      <c r="G154" s="53">
        <v>0</v>
      </c>
    </row>
    <row r="155" spans="1:7" s="5" customFormat="1" ht="16.5">
      <c r="A155" s="32">
        <v>2</v>
      </c>
      <c r="B155" s="67" t="s">
        <v>71</v>
      </c>
      <c r="C155" s="55">
        <f t="shared" si="8"/>
        <v>153</v>
      </c>
      <c r="D155" s="55">
        <f>SUM(D156:D158)</f>
        <v>0</v>
      </c>
      <c r="E155" s="55">
        <f>SUM(E156:E158)</f>
        <v>137.72</v>
      </c>
      <c r="F155" s="55">
        <f>SUM(F156:F158)</f>
        <v>15.28</v>
      </c>
      <c r="G155" s="55">
        <f>SUM(G156:G158)</f>
        <v>0</v>
      </c>
    </row>
    <row r="156" spans="1:7" ht="16.5">
      <c r="A156" s="32"/>
      <c r="B156" s="30">
        <v>2018</v>
      </c>
      <c r="C156" s="53">
        <f t="shared" si="8"/>
        <v>38.25</v>
      </c>
      <c r="D156" s="53">
        <v>0</v>
      </c>
      <c r="E156" s="53">
        <v>34.43</v>
      </c>
      <c r="F156" s="53">
        <v>3.82</v>
      </c>
      <c r="G156" s="53">
        <v>0</v>
      </c>
    </row>
    <row r="157" spans="1:7" ht="16.5">
      <c r="A157" s="32"/>
      <c r="B157" s="30">
        <v>2019</v>
      </c>
      <c r="C157" s="53">
        <f t="shared" si="8"/>
        <v>38.25</v>
      </c>
      <c r="D157" s="53">
        <v>0</v>
      </c>
      <c r="E157" s="53">
        <v>34.43</v>
      </c>
      <c r="F157" s="53">
        <v>3.82</v>
      </c>
      <c r="G157" s="53">
        <v>0</v>
      </c>
    </row>
    <row r="158" spans="1:7" ht="16.5">
      <c r="A158" s="32"/>
      <c r="B158" s="30">
        <v>2020</v>
      </c>
      <c r="C158" s="53">
        <f t="shared" si="8"/>
        <v>76.5</v>
      </c>
      <c r="D158" s="53">
        <v>0</v>
      </c>
      <c r="E158" s="53">
        <v>68.86</v>
      </c>
      <c r="F158" s="53">
        <v>7.64</v>
      </c>
      <c r="G158" s="53">
        <v>0</v>
      </c>
    </row>
    <row r="159" spans="1:7" s="5" customFormat="1" ht="16.5">
      <c r="A159" s="32">
        <v>3</v>
      </c>
      <c r="B159" s="67" t="s">
        <v>29</v>
      </c>
      <c r="C159" s="55">
        <f t="shared" si="8"/>
        <v>95</v>
      </c>
      <c r="D159" s="55">
        <f>SUM(D160:D162)</f>
        <v>0</v>
      </c>
      <c r="E159" s="55">
        <f>SUM(E160:E162)</f>
        <v>0</v>
      </c>
      <c r="F159" s="55">
        <f>SUM(F160:F162)</f>
        <v>95</v>
      </c>
      <c r="G159" s="55">
        <f>SUM(G160:G162)</f>
        <v>0</v>
      </c>
    </row>
    <row r="160" spans="1:7" ht="16.5">
      <c r="A160" s="32"/>
      <c r="B160" s="30">
        <v>2018</v>
      </c>
      <c r="C160" s="53">
        <f aca="true" t="shared" si="9" ref="C160:C166">D160+E160+F160+G160</f>
        <v>30</v>
      </c>
      <c r="D160" s="53">
        <v>0</v>
      </c>
      <c r="E160" s="53">
        <v>0</v>
      </c>
      <c r="F160" s="78">
        <v>30</v>
      </c>
      <c r="G160" s="53">
        <v>0</v>
      </c>
    </row>
    <row r="161" spans="1:7" ht="16.5">
      <c r="A161" s="32"/>
      <c r="B161" s="30">
        <v>2019</v>
      </c>
      <c r="C161" s="53">
        <f t="shared" si="9"/>
        <v>30</v>
      </c>
      <c r="D161" s="53">
        <v>0</v>
      </c>
      <c r="E161" s="53">
        <v>0</v>
      </c>
      <c r="F161" s="78">
        <v>30</v>
      </c>
      <c r="G161" s="53">
        <v>0</v>
      </c>
    </row>
    <row r="162" spans="1:7" ht="16.5">
      <c r="A162" s="32"/>
      <c r="B162" s="30">
        <v>2020</v>
      </c>
      <c r="C162" s="53">
        <f t="shared" si="9"/>
        <v>35</v>
      </c>
      <c r="D162" s="53">
        <v>0</v>
      </c>
      <c r="E162" s="53">
        <v>0</v>
      </c>
      <c r="F162" s="78">
        <v>35</v>
      </c>
      <c r="G162" s="53">
        <v>0</v>
      </c>
    </row>
    <row r="163" spans="1:7" s="5" customFormat="1" ht="16.5">
      <c r="A163" s="32">
        <v>4</v>
      </c>
      <c r="B163" s="67" t="s">
        <v>80</v>
      </c>
      <c r="C163" s="55">
        <f t="shared" si="9"/>
        <v>100</v>
      </c>
      <c r="D163" s="55">
        <f>SUM(D164:D166)</f>
        <v>0</v>
      </c>
      <c r="E163" s="55">
        <f>SUM(E164:E166)</f>
        <v>0</v>
      </c>
      <c r="F163" s="55">
        <f>SUM(F164:F166)</f>
        <v>100</v>
      </c>
      <c r="G163" s="55">
        <f>SUM(G164:G166)</f>
        <v>0</v>
      </c>
    </row>
    <row r="164" spans="1:7" ht="16.5">
      <c r="A164" s="32"/>
      <c r="B164" s="30">
        <v>2018</v>
      </c>
      <c r="C164" s="53">
        <f t="shared" si="9"/>
        <v>35</v>
      </c>
      <c r="D164" s="53">
        <v>0</v>
      </c>
      <c r="E164" s="53">
        <v>0</v>
      </c>
      <c r="F164" s="78">
        <v>35</v>
      </c>
      <c r="G164" s="53">
        <v>0</v>
      </c>
    </row>
    <row r="165" spans="1:7" ht="16.5">
      <c r="A165" s="31"/>
      <c r="B165" s="30">
        <v>2019</v>
      </c>
      <c r="C165" s="53">
        <f t="shared" si="9"/>
        <v>35</v>
      </c>
      <c r="D165" s="53">
        <v>0</v>
      </c>
      <c r="E165" s="53">
        <v>0</v>
      </c>
      <c r="F165" s="78">
        <v>35</v>
      </c>
      <c r="G165" s="53">
        <v>0</v>
      </c>
    </row>
    <row r="166" spans="1:7" ht="16.5">
      <c r="A166" s="31"/>
      <c r="B166" s="30">
        <v>2020</v>
      </c>
      <c r="C166" s="53">
        <f t="shared" si="9"/>
        <v>30</v>
      </c>
      <c r="D166" s="53">
        <v>0</v>
      </c>
      <c r="E166" s="53">
        <v>0</v>
      </c>
      <c r="F166" s="78">
        <v>30</v>
      </c>
      <c r="G166" s="53">
        <v>0</v>
      </c>
    </row>
  </sheetData>
  <sheetProtection/>
  <mergeCells count="5">
    <mergeCell ref="B1:G1"/>
    <mergeCell ref="A3:A4"/>
    <mergeCell ref="B3:B4"/>
    <mergeCell ref="C3:C4"/>
    <mergeCell ref="D3:G3"/>
  </mergeCells>
  <printOptions/>
  <pageMargins left="0.7086614173228347" right="0.31496062992125984" top="0.7480314960629921" bottom="0.31496062992125984" header="0.31496062992125984" footer="0.3149606299212598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37"/>
  <sheetViews>
    <sheetView view="pageBreakPreview" zoomScale="80" zoomScaleNormal="80" zoomScaleSheetLayoutView="80" zoomScalePageLayoutView="0" workbookViewId="0" topLeftCell="A1">
      <pane xSplit="2" ySplit="5" topLeftCell="C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41" sqref="B41"/>
    </sheetView>
  </sheetViews>
  <sheetFormatPr defaultColWidth="9.00390625" defaultRowHeight="12.75"/>
  <cols>
    <col min="1" max="1" width="5.125" style="26" hidden="1" customWidth="1"/>
    <col min="2" max="2" width="77.625" style="2" customWidth="1"/>
    <col min="3" max="8" width="11.25390625" style="8" customWidth="1"/>
    <col min="9" max="9" width="16.00390625" style="8" customWidth="1"/>
    <col min="10" max="16384" width="9.125" style="7" customWidth="1"/>
  </cols>
  <sheetData>
    <row r="2" spans="2:9" ht="36.75" customHeight="1">
      <c r="B2" s="102" t="s">
        <v>100</v>
      </c>
      <c r="C2" s="102"/>
      <c r="D2" s="102"/>
      <c r="E2" s="102"/>
      <c r="F2" s="102"/>
      <c r="G2" s="102"/>
      <c r="H2" s="102"/>
      <c r="I2" s="102"/>
    </row>
    <row r="3" ht="21.75" customHeight="1"/>
    <row r="4" spans="1:9" ht="22.5" customHeight="1">
      <c r="A4" s="103"/>
      <c r="B4" s="104" t="s">
        <v>2</v>
      </c>
      <c r="C4" s="106"/>
      <c r="D4" s="106"/>
      <c r="E4" s="106"/>
      <c r="F4" s="106"/>
      <c r="G4" s="106"/>
      <c r="H4" s="106"/>
      <c r="I4" s="106"/>
    </row>
    <row r="5" spans="1:9" s="6" customFormat="1" ht="21" customHeight="1">
      <c r="A5" s="103"/>
      <c r="B5" s="105"/>
      <c r="C5" s="13">
        <v>2015</v>
      </c>
      <c r="D5" s="13">
        <v>2016</v>
      </c>
      <c r="E5" s="13">
        <v>2017</v>
      </c>
      <c r="F5" s="13">
        <v>2018</v>
      </c>
      <c r="G5" s="13">
        <v>2019</v>
      </c>
      <c r="H5" s="13">
        <v>2020</v>
      </c>
      <c r="I5" s="14" t="s">
        <v>72</v>
      </c>
    </row>
    <row r="6" spans="1:9" s="10" customFormat="1" ht="42.75" customHeight="1">
      <c r="A6" s="28"/>
      <c r="B6" s="79" t="s">
        <v>31</v>
      </c>
      <c r="C6" s="80">
        <f aca="true" t="shared" si="0" ref="C6:H6">C7+C9+C11+C19</f>
        <v>119</v>
      </c>
      <c r="D6" s="80">
        <f t="shared" si="0"/>
        <v>15</v>
      </c>
      <c r="E6" s="80">
        <f t="shared" si="0"/>
        <v>50</v>
      </c>
      <c r="F6" s="80">
        <f t="shared" si="0"/>
        <v>6</v>
      </c>
      <c r="G6" s="80">
        <f t="shared" si="0"/>
        <v>0</v>
      </c>
      <c r="H6" s="80">
        <f t="shared" si="0"/>
        <v>12</v>
      </c>
      <c r="I6" s="80">
        <f>SUM(C6:H6)</f>
        <v>202</v>
      </c>
    </row>
    <row r="7" spans="1:9" s="10" customFormat="1" ht="42.75" customHeight="1">
      <c r="A7" s="28"/>
      <c r="B7" s="58" t="s">
        <v>11</v>
      </c>
      <c r="C7" s="44">
        <f aca="true" t="shared" si="1" ref="C7:H7">C8</f>
        <v>8</v>
      </c>
      <c r="D7" s="44">
        <f t="shared" si="1"/>
        <v>0</v>
      </c>
      <c r="E7" s="44">
        <f t="shared" si="1"/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>SUM(C7:H7)</f>
        <v>8</v>
      </c>
    </row>
    <row r="8" spans="1:9" s="81" customFormat="1" ht="42.75" customHeight="1">
      <c r="A8" s="28"/>
      <c r="B8" s="42" t="s">
        <v>55</v>
      </c>
      <c r="C8" s="31">
        <v>8</v>
      </c>
      <c r="D8" s="31"/>
      <c r="E8" s="31"/>
      <c r="F8" s="31"/>
      <c r="G8" s="31"/>
      <c r="H8" s="31"/>
      <c r="I8" s="31"/>
    </row>
    <row r="9" spans="1:9" s="10" customFormat="1" ht="30.75" customHeight="1">
      <c r="A9" s="28"/>
      <c r="B9" s="82" t="s">
        <v>15</v>
      </c>
      <c r="C9" s="44">
        <f>SUM(C10:C10)</f>
        <v>0</v>
      </c>
      <c r="D9" s="44">
        <f>SUM(D10:D10)</f>
        <v>0</v>
      </c>
      <c r="E9" s="44">
        <f>SUM(E10:E10)</f>
        <v>15</v>
      </c>
      <c r="F9" s="44">
        <v>0</v>
      </c>
      <c r="G9" s="44">
        <v>0</v>
      </c>
      <c r="H9" s="44">
        <v>0</v>
      </c>
      <c r="I9" s="44">
        <f>SUM(C9:H9)</f>
        <v>15</v>
      </c>
    </row>
    <row r="10" spans="1:9" s="87" customFormat="1" ht="70.5" customHeight="1">
      <c r="A10" s="27"/>
      <c r="B10" s="25" t="s">
        <v>59</v>
      </c>
      <c r="C10" s="32"/>
      <c r="D10" s="32"/>
      <c r="E10" s="32">
        <v>15</v>
      </c>
      <c r="F10" s="32"/>
      <c r="G10" s="32"/>
      <c r="H10" s="32"/>
      <c r="I10" s="32"/>
    </row>
    <row r="11" spans="1:9" s="10" customFormat="1" ht="17.25">
      <c r="A11" s="28"/>
      <c r="B11" s="82" t="s">
        <v>32</v>
      </c>
      <c r="C11" s="83">
        <f>SUM(C12:C17)</f>
        <v>111</v>
      </c>
      <c r="D11" s="83">
        <f>SUM(D12:D18)</f>
        <v>0</v>
      </c>
      <c r="E11" s="83">
        <f>SUM(E12:E18)</f>
        <v>35</v>
      </c>
      <c r="F11" s="83">
        <f>SUM(F12:F18)</f>
        <v>0</v>
      </c>
      <c r="G11" s="83">
        <f>SUM(G12:G18)</f>
        <v>0</v>
      </c>
      <c r="H11" s="83">
        <f>SUM(H12:H18)</f>
        <v>12</v>
      </c>
      <c r="I11" s="44">
        <f>SUM(C11:H11)</f>
        <v>158</v>
      </c>
    </row>
    <row r="12" spans="1:9" s="87" customFormat="1" ht="44.25" customHeight="1">
      <c r="A12" s="27"/>
      <c r="B12" s="88" t="s">
        <v>62</v>
      </c>
      <c r="C12" s="32">
        <v>10</v>
      </c>
      <c r="D12" s="32"/>
      <c r="E12" s="32"/>
      <c r="F12" s="32"/>
      <c r="G12" s="32"/>
      <c r="H12" s="32"/>
      <c r="I12" s="32"/>
    </row>
    <row r="13" spans="1:9" s="87" customFormat="1" ht="30" customHeight="1">
      <c r="A13" s="27"/>
      <c r="B13" s="25" t="s">
        <v>74</v>
      </c>
      <c r="C13" s="32">
        <v>45</v>
      </c>
      <c r="D13" s="32"/>
      <c r="E13" s="32"/>
      <c r="F13" s="32"/>
      <c r="G13" s="32"/>
      <c r="H13" s="32"/>
      <c r="I13" s="32"/>
    </row>
    <row r="14" spans="1:9" s="87" customFormat="1" ht="28.5" customHeight="1">
      <c r="A14" s="27"/>
      <c r="B14" s="88" t="s">
        <v>75</v>
      </c>
      <c r="C14" s="32">
        <v>50</v>
      </c>
      <c r="D14" s="32"/>
      <c r="E14" s="32"/>
      <c r="F14" s="32"/>
      <c r="G14" s="32"/>
      <c r="H14" s="32"/>
      <c r="I14" s="32"/>
    </row>
    <row r="15" spans="1:9" s="87" customFormat="1" ht="39" customHeight="1">
      <c r="A15" s="27"/>
      <c r="B15" s="25" t="s">
        <v>87</v>
      </c>
      <c r="C15" s="32">
        <v>6</v>
      </c>
      <c r="D15" s="32"/>
      <c r="E15" s="32">
        <v>2</v>
      </c>
      <c r="F15" s="32"/>
      <c r="G15" s="32"/>
      <c r="H15" s="32"/>
      <c r="I15" s="32"/>
    </row>
    <row r="16" spans="1:9" s="87" customFormat="1" ht="44.25" customHeight="1">
      <c r="A16" s="27"/>
      <c r="B16" s="88" t="s">
        <v>92</v>
      </c>
      <c r="C16" s="32"/>
      <c r="D16" s="32"/>
      <c r="E16" s="32">
        <v>6</v>
      </c>
      <c r="F16" s="32"/>
      <c r="G16" s="32"/>
      <c r="H16" s="32"/>
      <c r="I16" s="32"/>
    </row>
    <row r="17" spans="1:9" s="87" customFormat="1" ht="29.25" customHeight="1">
      <c r="A17" s="27"/>
      <c r="B17" s="25" t="s">
        <v>63</v>
      </c>
      <c r="C17" s="32"/>
      <c r="D17" s="32"/>
      <c r="E17" s="32">
        <v>27</v>
      </c>
      <c r="F17" s="32"/>
      <c r="G17" s="32"/>
      <c r="H17" s="32"/>
      <c r="I17" s="32"/>
    </row>
    <row r="18" spans="1:9" s="87" customFormat="1" ht="29.25" customHeight="1">
      <c r="A18" s="27"/>
      <c r="B18" s="25" t="s">
        <v>77</v>
      </c>
      <c r="C18" s="32"/>
      <c r="D18" s="32"/>
      <c r="F18" s="32"/>
      <c r="G18" s="32"/>
      <c r="H18" s="32">
        <v>12</v>
      </c>
      <c r="I18" s="32"/>
    </row>
    <row r="19" spans="1:9" s="10" customFormat="1" ht="17.25">
      <c r="A19" s="28"/>
      <c r="B19" s="82" t="s">
        <v>19</v>
      </c>
      <c r="C19" s="44">
        <f aca="true" t="shared" si="2" ref="C19:H19">C20+C21</f>
        <v>0</v>
      </c>
      <c r="D19" s="44">
        <f t="shared" si="2"/>
        <v>15</v>
      </c>
      <c r="E19" s="44">
        <f t="shared" si="2"/>
        <v>0</v>
      </c>
      <c r="F19" s="44">
        <f t="shared" si="2"/>
        <v>6</v>
      </c>
      <c r="G19" s="44">
        <f t="shared" si="2"/>
        <v>0</v>
      </c>
      <c r="H19" s="44">
        <f t="shared" si="2"/>
        <v>0</v>
      </c>
      <c r="I19" s="44">
        <f>SUM(C19:H19)</f>
        <v>21</v>
      </c>
    </row>
    <row r="20" spans="1:9" s="9" customFormat="1" ht="51.75" customHeight="1">
      <c r="A20" s="27"/>
      <c r="B20" s="25" t="s">
        <v>33</v>
      </c>
      <c r="C20" s="17"/>
      <c r="D20" s="17"/>
      <c r="E20" s="17"/>
      <c r="F20" s="17">
        <v>6</v>
      </c>
      <c r="G20" s="17"/>
      <c r="H20" s="17"/>
      <c r="I20" s="17"/>
    </row>
    <row r="21" spans="1:9" s="9" customFormat="1" ht="51.75" customHeight="1">
      <c r="A21" s="27"/>
      <c r="B21" s="25" t="s">
        <v>76</v>
      </c>
      <c r="C21" s="17"/>
      <c r="D21" s="17">
        <v>15</v>
      </c>
      <c r="E21" s="17"/>
      <c r="F21" s="17"/>
      <c r="G21" s="17"/>
      <c r="H21" s="17"/>
      <c r="I21" s="17"/>
    </row>
    <row r="22" spans="1:9" s="85" customFormat="1" ht="16.5">
      <c r="A22" s="84"/>
      <c r="B22" s="79" t="s">
        <v>21</v>
      </c>
      <c r="C22" s="80">
        <f aca="true" t="shared" si="3" ref="C22:H22">C25+C23+C28</f>
        <v>4</v>
      </c>
      <c r="D22" s="80">
        <f t="shared" si="3"/>
        <v>0</v>
      </c>
      <c r="E22" s="80">
        <f t="shared" si="3"/>
        <v>0</v>
      </c>
      <c r="F22" s="80">
        <f t="shared" si="3"/>
        <v>10</v>
      </c>
      <c r="G22" s="80">
        <f>G25+G23+G28</f>
        <v>38</v>
      </c>
      <c r="H22" s="80">
        <f t="shared" si="3"/>
        <v>159</v>
      </c>
      <c r="I22" s="80">
        <f>SUM(C22:H22)</f>
        <v>211</v>
      </c>
    </row>
    <row r="23" spans="1:9" s="10" customFormat="1" ht="16.5">
      <c r="A23" s="28"/>
      <c r="B23" s="15" t="s">
        <v>22</v>
      </c>
      <c r="C23" s="44">
        <f aca="true" t="shared" si="4" ref="C23:H23">C24</f>
        <v>4</v>
      </c>
      <c r="D23" s="44">
        <f t="shared" si="4"/>
        <v>0</v>
      </c>
      <c r="E23" s="44">
        <f t="shared" si="4"/>
        <v>0</v>
      </c>
      <c r="F23" s="44">
        <f t="shared" si="4"/>
        <v>0</v>
      </c>
      <c r="G23" s="44">
        <f t="shared" si="4"/>
        <v>0</v>
      </c>
      <c r="H23" s="44">
        <f t="shared" si="4"/>
        <v>0</v>
      </c>
      <c r="I23" s="44">
        <f>SUM(C23:H23)</f>
        <v>4</v>
      </c>
    </row>
    <row r="24" spans="1:9" s="39" customFormat="1" ht="49.5">
      <c r="A24" s="25"/>
      <c r="B24" s="25" t="s">
        <v>54</v>
      </c>
      <c r="C24" s="32">
        <v>4</v>
      </c>
      <c r="D24" s="32"/>
      <c r="E24" s="32"/>
      <c r="F24" s="32"/>
      <c r="G24" s="32"/>
      <c r="H24" s="32"/>
      <c r="I24" s="32"/>
    </row>
    <row r="25" spans="1:9" s="85" customFormat="1" ht="33">
      <c r="A25" s="84"/>
      <c r="B25" s="15" t="s">
        <v>24</v>
      </c>
      <c r="C25" s="44">
        <f aca="true" t="shared" si="5" ref="C25:H25">SUM(C26:C27)</f>
        <v>0</v>
      </c>
      <c r="D25" s="44">
        <f t="shared" si="5"/>
        <v>0</v>
      </c>
      <c r="E25" s="44">
        <f t="shared" si="5"/>
        <v>0</v>
      </c>
      <c r="F25" s="44">
        <f t="shared" si="5"/>
        <v>10</v>
      </c>
      <c r="G25" s="44">
        <f t="shared" si="5"/>
        <v>11</v>
      </c>
      <c r="H25" s="44">
        <f t="shared" si="5"/>
        <v>0</v>
      </c>
      <c r="I25" s="44">
        <f>SUM(C25:H25)</f>
        <v>21</v>
      </c>
    </row>
    <row r="26" spans="1:9" s="89" customFormat="1" ht="16.5">
      <c r="A26" s="84"/>
      <c r="B26" s="25" t="s">
        <v>34</v>
      </c>
      <c r="C26" s="32"/>
      <c r="D26" s="32"/>
      <c r="E26" s="32"/>
      <c r="F26" s="32"/>
      <c r="G26" s="32">
        <v>11</v>
      </c>
      <c r="H26" s="32"/>
      <c r="I26" s="32"/>
    </row>
    <row r="27" spans="1:9" s="89" customFormat="1" ht="33">
      <c r="A27" s="84"/>
      <c r="B27" s="25" t="s">
        <v>69</v>
      </c>
      <c r="C27" s="31"/>
      <c r="D27" s="31"/>
      <c r="E27" s="31"/>
      <c r="F27" s="32">
        <v>10</v>
      </c>
      <c r="G27" s="31"/>
      <c r="H27" s="32"/>
      <c r="I27" s="32"/>
    </row>
    <row r="28" spans="1:9" s="10" customFormat="1" ht="29.25" customHeight="1">
      <c r="A28" s="28"/>
      <c r="B28" s="15" t="s">
        <v>28</v>
      </c>
      <c r="C28" s="44">
        <f aca="true" t="shared" si="6" ref="C28:H28">SUM(C29:C32)</f>
        <v>0</v>
      </c>
      <c r="D28" s="44">
        <f t="shared" si="6"/>
        <v>0</v>
      </c>
      <c r="E28" s="44">
        <f t="shared" si="6"/>
        <v>0</v>
      </c>
      <c r="F28" s="44">
        <f t="shared" si="6"/>
        <v>0</v>
      </c>
      <c r="G28" s="44">
        <f t="shared" si="6"/>
        <v>27</v>
      </c>
      <c r="H28" s="44">
        <f t="shared" si="6"/>
        <v>159</v>
      </c>
      <c r="I28" s="44">
        <f>SUM(C28:H28)</f>
        <v>186</v>
      </c>
    </row>
    <row r="29" spans="1:9" s="87" customFormat="1" ht="33.75" customHeight="1">
      <c r="A29" s="27"/>
      <c r="B29" s="42" t="s">
        <v>70</v>
      </c>
      <c r="C29" s="32"/>
      <c r="D29" s="32"/>
      <c r="E29" s="32"/>
      <c r="F29" s="32"/>
      <c r="G29" s="32">
        <v>27</v>
      </c>
      <c r="H29" s="32"/>
      <c r="I29" s="32"/>
    </row>
    <row r="30" spans="1:9" s="87" customFormat="1" ht="23.25" customHeight="1">
      <c r="A30" s="27"/>
      <c r="B30" s="42" t="s">
        <v>71</v>
      </c>
      <c r="C30" s="32"/>
      <c r="D30" s="32"/>
      <c r="E30" s="32"/>
      <c r="F30" s="32"/>
      <c r="G30" s="32"/>
      <c r="H30" s="32">
        <v>39</v>
      </c>
      <c r="I30" s="32"/>
    </row>
    <row r="31" spans="1:9" s="87" customFormat="1" ht="28.5" customHeight="1">
      <c r="A31" s="27"/>
      <c r="B31" s="42" t="s">
        <v>29</v>
      </c>
      <c r="C31" s="32"/>
      <c r="D31" s="32"/>
      <c r="E31" s="32"/>
      <c r="F31" s="32"/>
      <c r="G31" s="32"/>
      <c r="H31" s="32">
        <v>60</v>
      </c>
      <c r="I31" s="32"/>
    </row>
    <row r="32" spans="1:9" s="87" customFormat="1" ht="28.5" customHeight="1">
      <c r="A32" s="27"/>
      <c r="B32" s="42" t="s">
        <v>96</v>
      </c>
      <c r="C32" s="32"/>
      <c r="D32" s="32"/>
      <c r="E32" s="32"/>
      <c r="F32" s="32"/>
      <c r="G32" s="32"/>
      <c r="H32" s="32">
        <v>60</v>
      </c>
      <c r="I32" s="32"/>
    </row>
    <row r="33" spans="1:9" s="12" customFormat="1" ht="27" customHeight="1">
      <c r="A33" s="29"/>
      <c r="B33" s="11" t="s">
        <v>35</v>
      </c>
      <c r="C33" s="45">
        <f aca="true" t="shared" si="7" ref="C33:H33">C6+C22</f>
        <v>123</v>
      </c>
      <c r="D33" s="45">
        <f t="shared" si="7"/>
        <v>15</v>
      </c>
      <c r="E33" s="45">
        <f t="shared" si="7"/>
        <v>50</v>
      </c>
      <c r="F33" s="45">
        <f t="shared" si="7"/>
        <v>16</v>
      </c>
      <c r="G33" s="45">
        <f t="shared" si="7"/>
        <v>38</v>
      </c>
      <c r="H33" s="45">
        <f t="shared" si="7"/>
        <v>171</v>
      </c>
      <c r="I33" s="45">
        <f>SUM(C33:H33)</f>
        <v>413</v>
      </c>
    </row>
    <row r="36" spans="1:11" s="8" customFormat="1" ht="16.5">
      <c r="A36" s="26"/>
      <c r="B36" s="86"/>
      <c r="J36" s="7"/>
      <c r="K36" s="7"/>
    </row>
    <row r="37" ht="16.5">
      <c r="E37" s="46"/>
    </row>
  </sheetData>
  <sheetProtection/>
  <mergeCells count="4">
    <mergeCell ref="B2:I2"/>
    <mergeCell ref="A4:A5"/>
    <mergeCell ref="B4:B5"/>
    <mergeCell ref="C4:I4"/>
  </mergeCells>
  <printOptions/>
  <pageMargins left="0.7086614173228347" right="0.11811023622047245" top="0.35433070866141736" bottom="0.2362204724409449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" sqref="D5:G17"/>
    </sheetView>
  </sheetViews>
  <sheetFormatPr defaultColWidth="9.00390625" defaultRowHeight="12.75"/>
  <cols>
    <col min="1" max="1" width="4.125" style="19" customWidth="1"/>
    <col min="2" max="2" width="40.25390625" style="20" customWidth="1"/>
    <col min="3" max="3" width="9.875" style="19" customWidth="1"/>
    <col min="4" max="4" width="12.00390625" style="19" customWidth="1"/>
    <col min="5" max="6" width="10.25390625" style="19" customWidth="1"/>
    <col min="7" max="7" width="12.25390625" style="19" customWidth="1"/>
    <col min="8" max="16384" width="9.125" style="21" customWidth="1"/>
  </cols>
  <sheetData>
    <row r="1" spans="1:7" s="18" customFormat="1" ht="17.25" customHeight="1">
      <c r="A1" s="107" t="s">
        <v>41</v>
      </c>
      <c r="B1" s="107"/>
      <c r="C1" s="107"/>
      <c r="D1" s="107"/>
      <c r="E1" s="107"/>
      <c r="F1" s="107"/>
      <c r="G1" s="107"/>
    </row>
    <row r="2" spans="1:7" s="18" customFormat="1" ht="16.5" customHeight="1">
      <c r="A2" s="107" t="s">
        <v>98</v>
      </c>
      <c r="B2" s="107"/>
      <c r="C2" s="107"/>
      <c r="D2" s="107"/>
      <c r="E2" s="107"/>
      <c r="F2" s="107"/>
      <c r="G2" s="107"/>
    </row>
    <row r="4" spans="1:7" ht="47.25">
      <c r="A4" s="22" t="s">
        <v>42</v>
      </c>
      <c r="B4" s="22" t="s">
        <v>36</v>
      </c>
      <c r="C4" s="22" t="s">
        <v>37</v>
      </c>
      <c r="D4" s="22" t="s">
        <v>103</v>
      </c>
      <c r="E4" s="22" t="s">
        <v>97</v>
      </c>
      <c r="F4" s="22" t="s">
        <v>102</v>
      </c>
      <c r="G4" s="22" t="s">
        <v>101</v>
      </c>
    </row>
    <row r="5" spans="1:7" ht="31.5">
      <c r="A5" s="23" t="s">
        <v>38</v>
      </c>
      <c r="B5" s="47" t="s">
        <v>43</v>
      </c>
      <c r="C5" s="23" t="s">
        <v>39</v>
      </c>
      <c r="D5" s="23">
        <f>SUM(E5:G5)</f>
        <v>43</v>
      </c>
      <c r="E5" s="23">
        <v>43</v>
      </c>
      <c r="F5" s="23">
        <v>0</v>
      </c>
      <c r="G5" s="23">
        <v>0</v>
      </c>
    </row>
    <row r="6" spans="1:7" ht="31.5">
      <c r="A6" s="23" t="s">
        <v>20</v>
      </c>
      <c r="B6" s="47" t="s">
        <v>44</v>
      </c>
      <c r="C6" s="23" t="s">
        <v>39</v>
      </c>
      <c r="D6" s="23">
        <f>SUM(E6:G6)</f>
        <v>1388</v>
      </c>
      <c r="E6" s="23">
        <f>SUM(E8:E16)</f>
        <v>275</v>
      </c>
      <c r="F6" s="23">
        <f>SUM(F8:F16)</f>
        <v>158</v>
      </c>
      <c r="G6" s="23">
        <f>SUM(G8:G16)</f>
        <v>955</v>
      </c>
    </row>
    <row r="7" spans="1:7" ht="15.75">
      <c r="A7" s="23"/>
      <c r="B7" s="47" t="s">
        <v>45</v>
      </c>
      <c r="C7" s="23"/>
      <c r="D7" s="23" t="s">
        <v>53</v>
      </c>
      <c r="E7" s="23"/>
      <c r="F7" s="23"/>
      <c r="G7" s="23"/>
    </row>
    <row r="8" spans="1:7" ht="36.75" customHeight="1">
      <c r="A8" s="24"/>
      <c r="B8" s="48" t="s">
        <v>11</v>
      </c>
      <c r="C8" s="16" t="s">
        <v>39</v>
      </c>
      <c r="D8" s="23">
        <f>SUM(E8:G8)</f>
        <v>8</v>
      </c>
      <c r="E8" s="24">
        <v>0</v>
      </c>
      <c r="F8" s="24">
        <v>8</v>
      </c>
      <c r="G8" s="24">
        <v>0</v>
      </c>
    </row>
    <row r="9" spans="1:7" ht="31.5">
      <c r="A9" s="24"/>
      <c r="B9" s="48" t="s">
        <v>73</v>
      </c>
      <c r="C9" s="16" t="s">
        <v>39</v>
      </c>
      <c r="D9" s="23">
        <f aca="true" t="shared" si="0" ref="D9:D16">SUM(E9:G9)</f>
        <v>15</v>
      </c>
      <c r="E9" s="24">
        <v>0</v>
      </c>
      <c r="F9" s="24">
        <v>0</v>
      </c>
      <c r="G9" s="24">
        <v>15</v>
      </c>
    </row>
    <row r="10" spans="1:7" ht="15.75">
      <c r="A10" s="24"/>
      <c r="B10" s="48" t="s">
        <v>46</v>
      </c>
      <c r="C10" s="16" t="s">
        <v>39</v>
      </c>
      <c r="D10" s="23">
        <f>SUM(E10:G10)</f>
        <v>158</v>
      </c>
      <c r="E10" s="24">
        <v>111</v>
      </c>
      <c r="F10" s="24">
        <v>0</v>
      </c>
      <c r="G10" s="24">
        <v>47</v>
      </c>
    </row>
    <row r="11" spans="1:7" ht="31.5">
      <c r="A11" s="24"/>
      <c r="B11" s="48" t="s">
        <v>47</v>
      </c>
      <c r="C11" s="16" t="s">
        <v>39</v>
      </c>
      <c r="D11" s="23">
        <f t="shared" si="0"/>
        <v>21</v>
      </c>
      <c r="E11" s="24">
        <v>15</v>
      </c>
      <c r="F11" s="24">
        <v>0</v>
      </c>
      <c r="G11" s="24">
        <v>6</v>
      </c>
    </row>
    <row r="12" spans="1:7" ht="31.5">
      <c r="A12" s="24"/>
      <c r="B12" s="48" t="s">
        <v>48</v>
      </c>
      <c r="C12" s="16" t="s">
        <v>39</v>
      </c>
      <c r="D12" s="23">
        <f t="shared" si="0"/>
        <v>21</v>
      </c>
      <c r="E12" s="24">
        <v>0</v>
      </c>
      <c r="F12" s="24">
        <v>0</v>
      </c>
      <c r="G12" s="24">
        <v>21</v>
      </c>
    </row>
    <row r="13" spans="1:7" ht="31.5">
      <c r="A13" s="24"/>
      <c r="B13" s="48" t="s">
        <v>28</v>
      </c>
      <c r="C13" s="16" t="s">
        <v>39</v>
      </c>
      <c r="D13" s="23">
        <f t="shared" si="0"/>
        <v>186</v>
      </c>
      <c r="E13" s="24">
        <v>0</v>
      </c>
      <c r="F13" s="24">
        <v>0</v>
      </c>
      <c r="G13" s="24">
        <v>186</v>
      </c>
    </row>
    <row r="14" spans="1:7" ht="31.5">
      <c r="A14" s="16"/>
      <c r="B14" s="48" t="s">
        <v>49</v>
      </c>
      <c r="C14" s="16" t="s">
        <v>39</v>
      </c>
      <c r="D14" s="23">
        <f t="shared" si="0"/>
        <v>705</v>
      </c>
      <c r="E14" s="16">
        <v>100</v>
      </c>
      <c r="F14" s="16">
        <v>105</v>
      </c>
      <c r="G14" s="16">
        <v>500</v>
      </c>
    </row>
    <row r="15" spans="1:7" ht="31.5">
      <c r="A15" s="16"/>
      <c r="B15" s="48" t="s">
        <v>40</v>
      </c>
      <c r="C15" s="16" t="s">
        <v>39</v>
      </c>
      <c r="D15" s="23">
        <f t="shared" si="0"/>
        <v>4</v>
      </c>
      <c r="E15" s="16">
        <v>4</v>
      </c>
      <c r="F15" s="16">
        <v>0</v>
      </c>
      <c r="G15" s="16">
        <v>0</v>
      </c>
    </row>
    <row r="16" spans="1:7" ht="15.75">
      <c r="A16" s="16"/>
      <c r="B16" s="48" t="s">
        <v>50</v>
      </c>
      <c r="C16" s="16" t="s">
        <v>39</v>
      </c>
      <c r="D16" s="23">
        <f t="shared" si="0"/>
        <v>270</v>
      </c>
      <c r="E16" s="16">
        <v>45</v>
      </c>
      <c r="F16" s="16">
        <v>45</v>
      </c>
      <c r="G16" s="16">
        <f>F16*4</f>
        <v>180</v>
      </c>
    </row>
    <row r="17" spans="1:7" ht="15.75">
      <c r="A17" s="23" t="s">
        <v>51</v>
      </c>
      <c r="B17" s="47" t="s">
        <v>52</v>
      </c>
      <c r="C17" s="23" t="s">
        <v>39</v>
      </c>
      <c r="D17" s="23">
        <f>SUM(E17:G17)</f>
        <v>1345</v>
      </c>
      <c r="E17" s="23">
        <f>E6-E5</f>
        <v>232</v>
      </c>
      <c r="F17" s="23">
        <f>F6-F5</f>
        <v>158</v>
      </c>
      <c r="G17" s="23">
        <f>G6-G5</f>
        <v>955</v>
      </c>
    </row>
  </sheetData>
  <sheetProtection/>
  <mergeCells count="2">
    <mergeCell ref="A1:G1"/>
    <mergeCell ref="A2:G2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Карабан</cp:lastModifiedBy>
  <cp:lastPrinted>2015-03-11T07:55:15Z</cp:lastPrinted>
  <dcterms:created xsi:type="dcterms:W3CDTF">2010-01-11T13:25:30Z</dcterms:created>
  <dcterms:modified xsi:type="dcterms:W3CDTF">2015-03-12T06:43:48Z</dcterms:modified>
  <cp:category/>
  <cp:version/>
  <cp:contentType/>
  <cp:contentStatus/>
</cp:coreProperties>
</file>